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NovaPakaVodaKan" sheetId="1" r:id="rId1"/>
    <sheet name="SO302RadV" sheetId="2" r:id="rId2"/>
    <sheet name="SO302RadV1" sheetId="3" r:id="rId3"/>
    <sheet name="SO303StokaS3" sheetId="4" r:id="rId4"/>
  </sheets>
  <definedNames/>
  <calcPr/>
  <webPublishing/>
</workbook>
</file>

<file path=xl/sharedStrings.xml><?xml version="1.0" encoding="utf-8"?>
<sst xmlns="http://schemas.openxmlformats.org/spreadsheetml/2006/main" count="3275" uniqueCount="705">
  <si>
    <t>ASPE10</t>
  </si>
  <si>
    <t>S</t>
  </si>
  <si>
    <t>Firma: ÚDRŽBA SILNIC Královéhradeckého kraje a.s.</t>
  </si>
  <si>
    <t>Soupis prací objektu</t>
  </si>
  <si>
    <t xml:space="preserve">Stavba: </t>
  </si>
  <si>
    <t>NovaPVodaKanIEt</t>
  </si>
  <si>
    <t>II/284 Nová Paka - Lomnická ulice_I. etapa (VOS)_23052022_neoceněný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</si>
  <si>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</si>
  <si>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</si>
  <si>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</si>
  <si>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</si>
  <si>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</si>
  <si>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</si>
  <si>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</si>
  <si>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</si>
  <si>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NovaPakaVodaKan</t>
  </si>
  <si>
    <t>Nová Paka - ul. Lomnická (průtah sil.284) Rekonstrukce splaškové kanalizace a vodovodu včetně přípoj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</si>
  <si>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</si>
  <si>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</si>
  <si>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</si>
  <si>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</si>
  <si>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</si>
  <si>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</si>
  <si>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</si>
  <si>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</si>
  <si>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</si>
  <si>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</si>
  <si>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</si>
  <si>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</si>
  <si>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</si>
  <si>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</si>
  <si>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</si>
  <si>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</si>
  <si>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</si>
  <si>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Ostatní konstrukce a práce-bourání</t>
  </si>
  <si>
    <t>P</t>
  </si>
  <si>
    <t>000000024</t>
  </si>
  <si>
    <t/>
  </si>
  <si>
    <t>Zajištění zvláštního užívání</t>
  </si>
  <si>
    <t>KPL</t>
  </si>
  <si>
    <t>PP</t>
  </si>
  <si>
    <t>VV</t>
  </si>
  <si>
    <t>TS</t>
  </si>
  <si>
    <t>VRN1</t>
  </si>
  <si>
    <t>Průzkumné, geodetické a projektové práce</t>
  </si>
  <si>
    <t>000000028</t>
  </si>
  <si>
    <t>Čištění vozovek a krajnic od nánosu (Užív. veř. ploch a prostranství).</t>
  </si>
  <si>
    <t>KUS</t>
  </si>
  <si>
    <t>000000047</t>
  </si>
  <si>
    <t>Monitoring objízdných tras</t>
  </si>
  <si>
    <t>000000080_R</t>
  </si>
  <si>
    <t>Pasportizace stávajícího stavu budov</t>
  </si>
  <si>
    <t>Pasportizace stávajícího stavu budov - technický stav, statika, fotodokumentace. Protokol bude podepsán majitelem pozemku /prohlídky bude účasten odpovědný statik stavby). Dotaz na studnu včetně zjištění stavu a zapsání, účast hydrogeologa.</t>
  </si>
  <si>
    <t>011434086_R</t>
  </si>
  <si>
    <t>Zajištění povolení čerpání a vypouštění podzemní vody po dobu výstavby</t>
  </si>
  <si>
    <t>011434087_R</t>
  </si>
  <si>
    <t>zaměření hladin ve studních. jejich monitorování po dobu výstavby včetně případných náhrad za nutný náhradní odběr</t>
  </si>
  <si>
    <t>7</t>
  </si>
  <si>
    <t>011434088_R</t>
  </si>
  <si>
    <t>Ohlášení, příprava staveniště, záchranné prácem zabezpečení archeologických nálezů na místě</t>
  </si>
  <si>
    <t>8</t>
  </si>
  <si>
    <t>011434089_R</t>
  </si>
  <si>
    <t>Havariní čerpání podzemních a povrchových vod</t>
  </si>
  <si>
    <t>011434090_R</t>
  </si>
  <si>
    <t>Zajištění provozu dalšího subjektu nutného při přeložkách nebo poškození stávajících podzemních sítí . nutné uzavření úseků, zajištění náhradního zásobení</t>
  </si>
  <si>
    <t>011434095_R</t>
  </si>
  <si>
    <t>Oprava, znovuzřízení objektů (oplocení, zídky, potrubí, apod) poškozené, nebo zbořené během výstavby</t>
  </si>
  <si>
    <t>11</t>
  </si>
  <si>
    <t>011503001_R</t>
  </si>
  <si>
    <t>Vypracování kontrolního a zkušebního plánu, provádění předepsaných zkoušek dle kontrolního zkušebního plánu, např. kvality práce, dodávaných materiálů a konstru</t>
  </si>
  <si>
    <t>Vypracování kontrolního a zkušebního plánu, provádění předepsaných zkoušek dle kontrolního zkušebního plánu, např. kvality práce, dodávaných materiálů a konstrukcí</t>
  </si>
  <si>
    <t>12</t>
  </si>
  <si>
    <t>01200200_1R</t>
  </si>
  <si>
    <t>Vytýčení prostorové polohy stavebních objektů, vytýčení hranic pozemků, vytýčení obvodu staveniště</t>
  </si>
  <si>
    <t>13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</si>
  <si>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</si>
  <si>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</si>
  <si>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14</t>
  </si>
  <si>
    <t>012203000</t>
  </si>
  <si>
    <t>Geodetické práce při provádění stavby</t>
  </si>
  <si>
    <t>15</t>
  </si>
  <si>
    <t>012203001_R</t>
  </si>
  <si>
    <t>Činnost geologa při výstavbě - zde součinnost se statikem</t>
  </si>
  <si>
    <t>16</t>
  </si>
  <si>
    <t>012203002_R</t>
  </si>
  <si>
    <t>Činnost statika při výstavbě</t>
  </si>
  <si>
    <t>17</t>
  </si>
  <si>
    <t>012203003_R</t>
  </si>
  <si>
    <t>Činnost hydrogeologa a geologa při výkopových pracích</t>
  </si>
  <si>
    <t>18</t>
  </si>
  <si>
    <t>012303000</t>
  </si>
  <si>
    <t>Geodetické práce po výstavbě</t>
  </si>
  <si>
    <t>KPL…</t>
  </si>
  <si>
    <t>19</t>
  </si>
  <si>
    <t>012303001_R</t>
  </si>
  <si>
    <t>Vypracování geometrického plánu v rozsahu ustanovení smlouvy o dílo</t>
  </si>
  <si>
    <t>20</t>
  </si>
  <si>
    <t>013254000</t>
  </si>
  <si>
    <t>Prováděcí dokumentace organizace dopravy v průběhu stavby, dopravní značení, světelná signalizace</t>
  </si>
  <si>
    <t>21</t>
  </si>
  <si>
    <t>013254001_R</t>
  </si>
  <si>
    <t>Dokumentace skutečného provedení stavby (DSPS)</t>
  </si>
  <si>
    <t>22</t>
  </si>
  <si>
    <t>013274001_R</t>
  </si>
  <si>
    <t>Plán zásad organizace výstavby (ZOV)</t>
  </si>
  <si>
    <t>23</t>
  </si>
  <si>
    <t>013303001_R</t>
  </si>
  <si>
    <t>Náklady spojené s vyřízením požadavků orgánů a organizací nutných před započetím výstavby</t>
  </si>
  <si>
    <t>24</t>
  </si>
  <si>
    <t>013303502_R</t>
  </si>
  <si>
    <t>Náklady spojené s aktualizací vyjádření zhotovitelem před zahájením stavby</t>
  </si>
  <si>
    <t>25</t>
  </si>
  <si>
    <t>03110300_1R</t>
  </si>
  <si>
    <t>Zařízení staveniště - příprava, zřízení, provozování, odstranění staveniště</t>
  </si>
  <si>
    <t>26</t>
  </si>
  <si>
    <t>03110356_R</t>
  </si>
  <si>
    <t>Krácený vzorek vody</t>
  </si>
  <si>
    <t>VRN4</t>
  </si>
  <si>
    <t>Inženýrská činnost</t>
  </si>
  <si>
    <t>27</t>
  </si>
  <si>
    <t>043002001_R</t>
  </si>
  <si>
    <t>Komplexní zkoušky včetně inženýrské činnosti, zkoušek a ostatního měření</t>
  </si>
  <si>
    <t>28</t>
  </si>
  <si>
    <t>043002002_R</t>
  </si>
  <si>
    <t>Komplexní a technologické zkoušky dle příslušných ČSN</t>
  </si>
  <si>
    <t>VRN6</t>
  </si>
  <si>
    <t>Územní vlivy</t>
  </si>
  <si>
    <t>29</t>
  </si>
  <si>
    <t>060001000</t>
  </si>
  <si>
    <t>VRN7</t>
  </si>
  <si>
    <t>Provozní vlivy</t>
  </si>
  <si>
    <t>30</t>
  </si>
  <si>
    <t>07000100_2R</t>
  </si>
  <si>
    <t>Provozní vlivy po celou dobu stavby</t>
  </si>
  <si>
    <t>31</t>
  </si>
  <si>
    <t>07210301_R</t>
  </si>
  <si>
    <t>Provedení dopravního značení po celou dobu výstavby</t>
  </si>
  <si>
    <t>SO302RadV</t>
  </si>
  <si>
    <t>Zemní práce</t>
  </si>
  <si>
    <t>113106121</t>
  </si>
  <si>
    <t>Rozebrání dlažeb z betonových nebo kamenných dlaždic komunikací pro pěší ručně</t>
  </si>
  <si>
    <t>M2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</si>
  <si>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</si>
  <si>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vodovod dlažba' 
1.6*1=1,600 [A] 
Celkem: A=1,600 [B]</t>
  </si>
  <si>
    <t>113107123</t>
  </si>
  <si>
    <t>Odstranění podkladu pl do 50 m2 z kameniva drceného tl 300 mm</t>
  </si>
  <si>
    <t>Odstranění podkladů nebo krytů s přemístěním hmot na skládku na vzdálenost do 3 m nebo s naložením na dopravní prostředek v ploše jednotlivě do 50 m2 z kameniva hrubého drceného, o tl. vrstvy přes 200 do 300 mm</t>
  </si>
  <si>
    <t>startovací jámy' 
2.5*1.5*2=7,500 [A] 
2.5*2.5*1=6,250 [B] 
Celkem: A+B=13,750 [C]</t>
  </si>
  <si>
    <t>113107143</t>
  </si>
  <si>
    <t>Odstranění podkladu pl do 50 m2 živičných tl 150 mm</t>
  </si>
  <si>
    <t>Odstranění podkladů nebo krytů s přemístěním hmot na skládku na vzdálenost do 3 m nebo s naložením na dopravní prostředek v ploše jednotlivě do 50 m2 živičných, o tl. vrstvy přes 100 do 150 mm</t>
  </si>
  <si>
    <t>113107322</t>
  </si>
  <si>
    <t>Odstranění podkladu z kameniva drceného tl přes 100 do 200 mm strojně pl do 50 m2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</si>
  <si>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</si>
  <si>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113201112</t>
  </si>
  <si>
    <t>Vytrhání obrub silničních ležatých</t>
  </si>
  <si>
    <t>M</t>
  </si>
  <si>
    <t>Vytrhání obrub  s vybouráním lože, s přemístěním hmot na skládku na vzdálenost do 3 m nebo s naložením na dopravní prostředek silničních ležatých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</si>
  <si>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</si>
  <si>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</si>
  <si>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</si>
  <si>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</t>
  </si>
  <si>
    <t>5*10=50,000 [A]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</si>
  <si>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</si>
  <si>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</si>
  <si>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</si>
  <si>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</si>
  <si>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5*2=10,000 [A]</t>
  </si>
  <si>
    <t>132254201</t>
  </si>
  <si>
    <t>Hloubení zapažených rýh š do 2000 mm v hornině třídy těžitelnosti I skupiny 3 objem do 20 m3</t>
  </si>
  <si>
    <t>M3</t>
  </si>
  <si>
    <t>Hloubení zapažených rýh šířky přes 800 do 2 000 mm strojně s urovnáním dna do předepsaného profilu a spádu v hornině třídy těžitelnosti I skupiny 3 do 20 m3</t>
  </si>
  <si>
    <t>vodovodní řad V samostatně' 
'km 0,000-0,0035' 
1.6*1*1.85-1.6*1*0.25=2,560 [A] 
1.9*1*1.83-1.9*1*0.45=2,622 [B] 
'startovací jámy' 
2.5*1.5*2*2.3-2.5*1.5*2*0.45=13,875 [C] 
2.5*2.5*1*2.3-2.5*2.5*1*0.45=11,563 [D] 
Celkem: A+B+C+D=30,620 [E] 
30.62*0.6=18,372 [F]</t>
  </si>
  <si>
    <t>132354201</t>
  </si>
  <si>
    <t>Hloubení zapažených rýh š do 2000 mm v hornině třídy těžitelnosti II skupiny 4 objem do 20 m3</t>
  </si>
  <si>
    <t>Hloubení zapažených rýh šířky přes 800 do 2 000 mm strojně s urovnáním dna do předepsaného profilu a spádu v hornině třídy těžitelnosti II skupiny 4 do 20 m3</t>
  </si>
  <si>
    <t>30.62*0.3=9,186 [A]</t>
  </si>
  <si>
    <t>132454201</t>
  </si>
  <si>
    <t>Hloubení zapažených rýh š do 2000 mm v hornině třídy těžitelnosti II skupiny 5 objem do 20 m3</t>
  </si>
  <si>
    <t>Hloubení zapažených rýh šířky přes 800 do 2 000 mm strojně s urovnáním dna do předepsaného profilu a spádu v hornině třídy těžitelnosti II skupiny 5 do 20 m3</t>
  </si>
  <si>
    <t>30.62*0.1=3,062 [A]</t>
  </si>
  <si>
    <t>138511201_R</t>
  </si>
  <si>
    <t>Dolamování hloubených vykopávek rýh ve vrstvě tl do 500 mm v hornině třídy těžitelnosti II, skupiny 5</t>
  </si>
  <si>
    <t>Dolamování zapažených nebo nezapažených hloubených vykopávek rýh, ve vrstvě tl. do 500 mm v hornině třídy těžitelnosti II skupiny 5</t>
  </si>
  <si>
    <t>141721212</t>
  </si>
  <si>
    <t>Řízený zemní protlak délky do 50 m hl do 6 m s protlačením potrubí vnějšího průměru vrtu přes 90 do 110 mm v hornině třídy těžitelnosti I a II skupiny 1 až 4</t>
  </si>
  <si>
    <t>Řízený zemní protlak délky protlaku do 50 m v hornině třídy těžitelnosti I a II, skupiny 1 až 4 včetně protlačení trub v hloubce do 6 m vnějšího průměru vrtu přes 90 do 110 mm</t>
  </si>
  <si>
    <t>km 0,0035-0,180' 
176.5=176,500 [A]</t>
  </si>
  <si>
    <t>151101201</t>
  </si>
  <si>
    <t>Zřízení příložného pažení stěn výkopu hl do 4 m</t>
  </si>
  <si>
    <t>Zřízení pažení stěn výkopu bez rozepření nebo vzepření příložné, hloubky do 4 m</t>
  </si>
  <si>
    <t>startovací jámy' 
(2.5+1.5)*2*2.3*2=36,800 [A] 
(2.5+2.5)*2*2.3=23,000 [B] 
Celkem: A+B=59,800 [C]</t>
  </si>
  <si>
    <t>151101211</t>
  </si>
  <si>
    <t>Odstranění příložného pažení stěn hl do 4 m</t>
  </si>
  <si>
    <t>Odstranění pažení stěn výkopu bez rozepření nebo vzepření s uložením pažin na vzdálenost do 3 m od okraje výkopu příložné, hloubky do 4 m</t>
  </si>
  <si>
    <t>151811131</t>
  </si>
  <si>
    <t>Osazení pažicího boxu hl výkopu do 4 m š do 1,2 m</t>
  </si>
  <si>
    <t>Zřízení pažicích boxů pro pažení a rozepření stěn rýh podzemního vedení hloubka výkopu do 4 m, šířka do 1,2 m</t>
  </si>
  <si>
    <t>km 0,000-0,0035' 
3.5*2*1.84=12,880 [A]</t>
  </si>
  <si>
    <t>151811231</t>
  </si>
  <si>
    <t>Odstranění pažicího boxu hl výkopu do 4 m š do 1,2 m</t>
  </si>
  <si>
    <t>Odstranění pažicích boxů pro pažení a rozepření stěn rýh podzemního vedení hloubka výkopu do 4 m, šířka do 1,2 m</t>
  </si>
  <si>
    <t>162651112_R</t>
  </si>
  <si>
    <t>Vodorovné přemístění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</si>
  <si>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  
(odvoz, likvidace včetně poplatku z uložení zhotovitelem)</t>
  </si>
  <si>
    <t>30.62*0.6=18,372 [A]</t>
  </si>
  <si>
    <t>162651132_R</t>
  </si>
  <si>
    <t>Vodorovné přemístění výkopku/sypaniny z horniny třídy těžitelnosti II, skupiny 4 a 5</t>
  </si>
  <si>
    <t>Vodorovné přemístění výkopku nebo sypaniny po suchu na obvyklém dopravním prostředku, bez naložení výkopku, avšak se složením bez rozhrnutí z horniny třídy těžitelnosti II skupiny 4 a 5   
(odvoz, likvidace včetně poplatku z uložení zhotovitelem)</t>
  </si>
  <si>
    <t>30.62*0.4=12,248 [A]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</si>
  <si>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</si>
  <si>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</si>
  <si>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</si>
  <si>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tř. 3' 
30.62*0.6=18,372 [A] 
'tř. 4' 
30.62*0.3=9,186 [B] 
'tř. 5' 
30.62*0.1=3,062 [C] 
Celkem: A+B+C=30,620 [D]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</si>
  <si>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</si>
  <si>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</si>
  <si>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</si>
  <si>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30.62-2.213-6.048=22,359 [A] 
'zpevněný kryt' 
'km 0,000-0,0035' 
1.6*1*0.25=0,400 [B] 
1.9*1*0.45=0,855 [C] 
'startovací jámy' 
2.5*1.5*2*0.45=3,375 [D] 
2.5*2.5*0.45=2,813 [E] 
Celkem: A+B+C+D+E=29,802 [F]</t>
  </si>
  <si>
    <t>175101101</t>
  </si>
  <si>
    <t>Obsyp potrubí bez prohození sypaniny z hornin tř. 1 až 4 uloženým do 3 m od kraje výkopu</t>
  </si>
  <si>
    <t>vodovodní řad V samostatně' 
'km 0,000-0,0035' 
3.5*0.41=1,435 [A] 
'startovací jámy' 
2.5*1.5*0.41*3=4,613 [B] 
Celkem: A+B=6,048 [C]</t>
  </si>
  <si>
    <t>58331351</t>
  </si>
  <si>
    <t>kamenivo těžené drobné frakce 0/4</t>
  </si>
  <si>
    <t>T</t>
  </si>
  <si>
    <t>6.048*2=12,096 [A]</t>
  </si>
  <si>
    <t>58344197</t>
  </si>
  <si>
    <t>štěrkodrť frakce 0/63</t>
  </si>
  <si>
    <t>29.802*1.85=55,134 [A]</t>
  </si>
  <si>
    <t>Zakládání</t>
  </si>
  <si>
    <t>213141111</t>
  </si>
  <si>
    <t>Zřízení vrstvy z geotextilie v rovině nebo ve sklonu do 1:5 š do 3 m</t>
  </si>
  <si>
    <t>Zřízení vrstvy z geotextilie  filtrační, separační, odvodňovací, ochranné, výztužné nebo protierozní v rovině nebo ve sklonu do 1:5, šířky do 3 m</t>
  </si>
  <si>
    <t>3.5*1.2=4,200 [A] 
2.5*1.5*2=7,500 [B] 
2.5*2.5*1=6,250 [C] 
Celkem: A+B+C=17,950 [D]</t>
  </si>
  <si>
    <t>69311081</t>
  </si>
  <si>
    <t>geotextilie netkaná separační, ochranná, filtrační, drenážní PES 300g/m2</t>
  </si>
  <si>
    <t>Vodorovné konstrukce</t>
  </si>
  <si>
    <t>33</t>
  </si>
  <si>
    <t>286131325_R</t>
  </si>
  <si>
    <t>modrá polyetylenová páska "Pozor voda" - výstražná folie</t>
  </si>
  <si>
    <t>451572111</t>
  </si>
  <si>
    <t>Lože pod potrubí otevřený výkop z kameniva drobného těženého</t>
  </si>
  <si>
    <t>Lože pod potrubí, stoky a drobné objekty v otevřeném výkopu z kameniva drobného těženého 0 až 4 mm</t>
  </si>
  <si>
    <t>vodovodní řad V samostatně' 
'km 0,000-0,0035' 
3.5*0.15=0,525 [A] 
'startovací jámy' 
2.5*1.5*0.15*3=1,688 [B] 
Celkem: A+B=2,213 [C]</t>
  </si>
  <si>
    <t>32</t>
  </si>
  <si>
    <t>451572122_R</t>
  </si>
  <si>
    <t>Kladení výstražné folie - min. 300 mm nad potrubí - úroveň prostrojní hutnění</t>
  </si>
  <si>
    <t>11=11,000 [A]</t>
  </si>
  <si>
    <t>34</t>
  </si>
  <si>
    <t>452313121</t>
  </si>
  <si>
    <t>Podkladní bloky z betonu prostého tř. C 8/10 otevřený výkop</t>
  </si>
  <si>
    <t>1*0.037=0,037 [A] 
Celkem: A=0,037 [B]</t>
  </si>
  <si>
    <t>35</t>
  </si>
  <si>
    <t>452353101</t>
  </si>
  <si>
    <t>Bednění podkladních bloků otevřený výkop</t>
  </si>
  <si>
    <t>0.037*2.67=0,099 [A]</t>
  </si>
  <si>
    <t>Komunikace</t>
  </si>
  <si>
    <t>564251013</t>
  </si>
  <si>
    <t>Podklad nebo podsyp ze štěrkopísku ŠP plochy do 100 m2 tl 170 mm</t>
  </si>
  <si>
    <t>Podklad nebo podsyp ze štěrkopísku ŠP s rozprostřením, vlhčením a zhutněním plochy jednotlivě do 100 m2, po zhutnění tl. 170 mm</t>
  </si>
  <si>
    <t>1.6*1=1,600 [A]</t>
  </si>
  <si>
    <t>566901162</t>
  </si>
  <si>
    <t>Vyspravení podkladu po překopech inženýrských sítí plochy do 15 m2 obalovaným kamenivem ACP (OK) tl. 150 mm</t>
  </si>
  <si>
    <t>Vyspravení podkladu po překopech inženýrských sítí plochy do 15 m2 s rozprostřením a zhutněním obalovaným kamenivem ACP (OK) tl. 150 mm</t>
  </si>
  <si>
    <t>vodovodní řad V samostatně' 
'km 0,000-0,0035' 
1.9*1=1,900 [A] 
'startovací jámy' 
2.5*1.5*3=11,250 [B] 
Celkem: A+B=13,150 [C]</t>
  </si>
  <si>
    <t>572330111</t>
  </si>
  <si>
    <t>Vyspravení krytu komunikací po překopech pl do 15 m2 obalovaným kamenivem tl přes 20 do 50 mm</t>
  </si>
  <si>
    <t>Vyspravení krytu komunikací po překopech inženýrských sítí plochy do 15 m2 živičnou směsí z kameniva těženého nebo ze štěrkopísku obaleného asfaltem po zhutnění tl. přes 20 do 50 mm</t>
  </si>
  <si>
    <t>59248005</t>
  </si>
  <si>
    <t>dlažba plošná betonová chodníková 300x300x50mm přírodní</t>
  </si>
  <si>
    <t>počítáno 50% navíc při nepoužitelnosti' 
1.6*0.5=0,800 [A]</t>
  </si>
  <si>
    <t>596811120</t>
  </si>
  <si>
    <t>Kladení betonové dlažby komunikací pro pěší do lože z kameniva velikosti do 0,09 m2 pl do 50 m2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</si>
  <si>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</si>
  <si>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744</t>
  </si>
  <si>
    <t>Elektromontáže - rozvody vodičů měděných</t>
  </si>
  <si>
    <t>64</t>
  </si>
  <si>
    <t>34111060_R</t>
  </si>
  <si>
    <t>kabel instalační jádro Cu plné izolace PVC plášť PVC 450/750V (CYKY) 1x10mm2</t>
  </si>
  <si>
    <t>63</t>
  </si>
  <si>
    <t>744731210_R</t>
  </si>
  <si>
    <t>Montáž kabel Cu sdělovací 1x10 mm umístěný volně</t>
  </si>
  <si>
    <t>Montáž kabel Cu sdělovací 1x10 mm umístěný volně včetně pospojení</t>
  </si>
  <si>
    <t>Trubní vedení</t>
  </si>
  <si>
    <t>39</t>
  </si>
  <si>
    <t>28613557_R</t>
  </si>
  <si>
    <t>potrubí PE100 RC SDR11 110x10,0 navin</t>
  </si>
  <si>
    <t>180=180,000 [A] 
A * 1.015Koeficient množství=182,700 [B]</t>
  </si>
  <si>
    <t>43</t>
  </si>
  <si>
    <t>28614937</t>
  </si>
  <si>
    <t>elektrokoleno 90° PE 100 PN16 D 110mm</t>
  </si>
  <si>
    <t>41</t>
  </si>
  <si>
    <t>28615697_R</t>
  </si>
  <si>
    <t>Ploché těsnění k lemovému nákružku - ocelová výztuha, NBR, DN100, d110</t>
  </si>
  <si>
    <t>44</t>
  </si>
  <si>
    <t>28615975</t>
  </si>
  <si>
    <t>elektrospojka SDR11 PE 100 PN16 D 110mm</t>
  </si>
  <si>
    <t>42</t>
  </si>
  <si>
    <t>28653136</t>
  </si>
  <si>
    <t>nákružek lemový PE 100 SDR11 110mm</t>
  </si>
  <si>
    <t>40</t>
  </si>
  <si>
    <t>319421428_R</t>
  </si>
  <si>
    <t>Otočná příruba PP-ST d100</t>
  </si>
  <si>
    <t>46</t>
  </si>
  <si>
    <t>42221213</t>
  </si>
  <si>
    <t>šoupě přírubové vodovodní krátká stavební dl DN 100 PN10-16</t>
  </si>
  <si>
    <t>48</t>
  </si>
  <si>
    <t>422910722_R</t>
  </si>
  <si>
    <t>Univerzální podkladová deska pod šoupátka</t>
  </si>
  <si>
    <t>47</t>
  </si>
  <si>
    <t>42291074</t>
  </si>
  <si>
    <t>souprava zemní pro šoupátka DN 100-150mm Rd 1,5m</t>
  </si>
  <si>
    <t>56</t>
  </si>
  <si>
    <t>42291352_R</t>
  </si>
  <si>
    <t>poklop litinový šoupátkový pro zemní soupravy osazení do terénu a do vozovky</t>
  </si>
  <si>
    <t>49</t>
  </si>
  <si>
    <t>552415961_R</t>
  </si>
  <si>
    <t>Přepojení stávající vodovodní přípojky - D + M včetně zemních prací</t>
  </si>
  <si>
    <t>přípojka 1 - 5a' 
3+2+2+2.8+3+2.7=15,500 [A]</t>
  </si>
  <si>
    <t>53</t>
  </si>
  <si>
    <t>552418948_R</t>
  </si>
  <si>
    <t>Provizorní zakrytí hydrantů a zemních souprav</t>
  </si>
  <si>
    <t>37</t>
  </si>
  <si>
    <t>55253515</t>
  </si>
  <si>
    <t>tvarovka přírubová litinová s přírubovou odbočkou,práškový epoxid tl 250µm T-kus DN 100/80</t>
  </si>
  <si>
    <t>57</t>
  </si>
  <si>
    <t>562306395_R</t>
  </si>
  <si>
    <t>deska podkladová pro poklop šoupátkový</t>
  </si>
  <si>
    <t>36</t>
  </si>
  <si>
    <t>857264122</t>
  </si>
  <si>
    <t>Montáž litinových tvarovek odbočných přírubových otevřený výkop DN 100</t>
  </si>
  <si>
    <t>Montáž litinových tvarovek na potrubí litinovém tlakovém odbočných na potrubí z trub přírubových v otevřeném výkopu, kanálu nebo v šachtě DN 100</t>
  </si>
  <si>
    <t>50</t>
  </si>
  <si>
    <t>871211159_R</t>
  </si>
  <si>
    <t>Montáž a demontáž provizorního vodovodu I. etapa</t>
  </si>
  <si>
    <t>Montáž a demontáž provizorního vodovodu z potrubí  PE100 SDR 11  D 63 x 3,8 mm. Včetně tvarovek pro napojení na vodovodní řad + materiálu na přepojení vodovodních přípojek. Včetně proplachu a dezinfekce.  
Pro I. etapu</t>
  </si>
  <si>
    <t>38</t>
  </si>
  <si>
    <t>871251211</t>
  </si>
  <si>
    <t>Montáž potrubí z PE100 SDR 11 otevřený výkop svařovaných elektrotvarovkou D 110 x 10,0 mm</t>
  </si>
  <si>
    <t>Montáž vodovodního potrubí z plastů v otevřeném výkopu z polyetylenu PE 100 svařovaných elektrotvarovkou SDR 11/PN16 D 110 x 10,0 mm</t>
  </si>
  <si>
    <t>45</t>
  </si>
  <si>
    <t>891261112</t>
  </si>
  <si>
    <t>Montáž vodovodních šoupátek otevřený výkop DN 100</t>
  </si>
  <si>
    <t>Montáž vodovodních armatur na potrubí šoupátek nebo klapek uzavíracích v otevřeném výkopu nebo v šachtách s osazením zemní soupravy (bez poklopů) DN 100</t>
  </si>
  <si>
    <t>51</t>
  </si>
  <si>
    <t>892271111_R</t>
  </si>
  <si>
    <t>Tlaková zkouška vzduchem potrubí DN 100 nebo 125</t>
  </si>
  <si>
    <t>Tlakové zkoušky vzduchem na potrubí DN 100 nebo 125</t>
  </si>
  <si>
    <t>I.etapa' 
160=160,000 [A]</t>
  </si>
  <si>
    <t>52</t>
  </si>
  <si>
    <t>892273122</t>
  </si>
  <si>
    <t>Proplach a dezinfekce vodovodního potrubí DN od 80 do 125</t>
  </si>
  <si>
    <t>54</t>
  </si>
  <si>
    <t>899102751_R</t>
  </si>
  <si>
    <t>Demontáž provizorního zakrytí hydrantů a zemních souprav</t>
  </si>
  <si>
    <t>55</t>
  </si>
  <si>
    <t>899401112</t>
  </si>
  <si>
    <t>Osazení poklopů litinových šoupátkových</t>
  </si>
  <si>
    <t>58</t>
  </si>
  <si>
    <t>916241113</t>
  </si>
  <si>
    <t>Osazení obrubníku kamenného ležatého s boční opěrou do lože z betonu prostého</t>
  </si>
  <si>
    <t>Osazení obrubníku kamenného se zřízením lože, s vyplněním a zatřením spár cementovou maltou ležatého s boční opěrou z betonu prostého, do lože z betonu prostého</t>
  </si>
  <si>
    <t>59</t>
  </si>
  <si>
    <t>919735113</t>
  </si>
  <si>
    <t>Řezání stávajícího živičného krytu hl přes 100 do 150 mm</t>
  </si>
  <si>
    <t>Řezání stávajícího živičného krytu nebo podkladu  hloubky přes 100 do 150 mm</t>
  </si>
  <si>
    <t>vodovodní řad V samostatně' 
'km 0,000-0,0035' 
1.9*2=3,800 [A] 
'startovací jámy' 
(2.5+1.5)*2*3=24,000 [B] 
Celkem: A+B=27,800 [C]</t>
  </si>
  <si>
    <t>60</t>
  </si>
  <si>
    <t>979024443</t>
  </si>
  <si>
    <t>Očištění vybouraných obrubníků a krajníků silničních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</si>
  <si>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</si>
  <si>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61</t>
  </si>
  <si>
    <t>979054441</t>
  </si>
  <si>
    <t>Očištění vybouraných z desek nebo dlaždic s původním spárováním z kameniva těženého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</si>
  <si>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</si>
  <si>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99</t>
  </si>
  <si>
    <t>Přesun hmot</t>
  </si>
  <si>
    <t>62</t>
  </si>
  <si>
    <t>998276101</t>
  </si>
  <si>
    <t>Přesun hmot pro trubní vedení z trub z plastických hmot otevřený výkop</t>
  </si>
  <si>
    <t>Přesun hmot pro trubní vedení hloubené z trub z plastických hmot nebo sklolaminátových pro vodovody nebo kanalizace v otevřeném výkopu dopravní vzdálenost do 15 m</t>
  </si>
  <si>
    <t>SO302RadV1</t>
  </si>
  <si>
    <t>2.5*0.25*2+3*0.2*2=2,450 [A]</t>
  </si>
  <si>
    <t>113107324</t>
  </si>
  <si>
    <t>Odstranění podkladu z kameniva drceného tl přes 300 do 400 mm strojně pl do 50 m2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</si>
  <si>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</si>
  <si>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startovací jáma' 
4*3=12,000 [A]</t>
  </si>
  <si>
    <t>113107343</t>
  </si>
  <si>
    <t>Odstranění podkladu živičného tl přes 100 do 150 mm strojně pl do 50 m2</t>
  </si>
  <si>
    <t>Odstranění podkladů nebo krytů strojně plochy jednotlivě do 50 m2 s přemístěním hmot na skládku na vzdálenost do 3 m nebo s naložením na dopravní prostředek živičných, o tl. vrstvy přes 100 do 150 mm</t>
  </si>
  <si>
    <t>startovací jáma' 
3.5*2.5*2.13=18,638 [A]</t>
  </si>
  <si>
    <t>113154113</t>
  </si>
  <si>
    <t>Frézování živičného krytu tl 50 mm pruh š 0,5 m pl do 500 m2 bez překážek v trase</t>
  </si>
  <si>
    <t>Frézování živičného podkladu nebo krytu  s naložením na dopravní prostředek plochy do 500 m2 bez překážek v trase pruhu šířky do 0,5 m, tloušťky vrstvy 50 mm</t>
  </si>
  <si>
    <t>3.5*0.25*2+4*0.25*2=3,750 [A]</t>
  </si>
  <si>
    <t>113154114</t>
  </si>
  <si>
    <t>Frézování živičného krytu tl 100 mm pruh š 0,5 m pl do 500 m2 bez překážek v trase</t>
  </si>
  <si>
    <t>Frézování živičného podkladu nebo krytu  s naložením na dopravní prostředek plochy do 500 m2 bez překážek v trase pruhu šířky do 0,5 m, tloušťky vrstvy 100 mm</t>
  </si>
  <si>
    <t>3*0.25*2+3.5*0.25*2=3,250 [A]</t>
  </si>
  <si>
    <t>1*10=10,000 [A]</t>
  </si>
  <si>
    <t>1*2=2,000 [A]</t>
  </si>
  <si>
    <t>startovací jáma' 
2.5*1.5*2.13-2.5*1.5*0.44=6,338 [A] 
6.338*0.6=3,803 [B]</t>
  </si>
  <si>
    <t>6.338*0.3=1,901 [A]</t>
  </si>
  <si>
    <t>6.338*0.1=0,634 [A]</t>
  </si>
  <si>
    <t>startovací jáma' 
(2.5+1.5)*2.13*2=17,040 [A]</t>
  </si>
  <si>
    <t>6.338*0.6=3,803 [A]</t>
  </si>
  <si>
    <t>6.338*0.4=2,535 [A]</t>
  </si>
  <si>
    <t>3. třída' 
6.338*0.6=3,803 [A] 
'4. třída' 
6.338*0.3=1,901 [B] 
'5. třída' 
6.338*0.1=0,634 [C] 
Celkem: A+B+C=6,338 [D]</t>
  </si>
  <si>
    <t>171251299_R</t>
  </si>
  <si>
    <t>Uložení frézovaného asfaltu na mezideponii</t>
  </si>
  <si>
    <t>0.431+0.748=1,179 [A]</t>
  </si>
  <si>
    <t>6.338-0.375-1.538=4,425 [A]</t>
  </si>
  <si>
    <t>startovací jáma' 
2.5*1.5*0.41=1,538 [A]</t>
  </si>
  <si>
    <t>1.538*2=3,076 [A]</t>
  </si>
  <si>
    <t>4.425*1.85=8,186 [A]</t>
  </si>
  <si>
    <t>2.5*1.5=3,750 [A]</t>
  </si>
  <si>
    <t>startovací jáma' 
2.5*1.5*0.1=0,375 [A]</t>
  </si>
  <si>
    <t>2.5=2,500 [A]</t>
  </si>
  <si>
    <t>564861011</t>
  </si>
  <si>
    <t>Podklad ze štěrkodrtě ŠD plochy do 100 m2 tl 200 mm</t>
  </si>
  <si>
    <t>Podklad ze štěrkodrti ŠD s rozprostřením a zhutněním plochy jednotlivě do 100 m2, po zhutnění tl. 200 mm</t>
  </si>
  <si>
    <t>3*2=6,000 [A]</t>
  </si>
  <si>
    <t>565155111</t>
  </si>
  <si>
    <t>Asfaltový beton vrstva podkladní ACP 16 (obalované kamenivo OKS) tl 70 mm š do 3 m</t>
  </si>
  <si>
    <t>Asfaltový beton vrstva podkladní ACP 16 (obalované kamenivo střednězrnné - OKS)  s rozprostřením a zhutněním v pruhu šířky přes 1,5 do 3 m, po zhutnění tl. 70 mm</t>
  </si>
  <si>
    <t>4*3=12,000 [A]</t>
  </si>
  <si>
    <t>567120112</t>
  </si>
  <si>
    <t>Podklad ze směsi stmelené cementem SC C 1,5/2,0 (SC II) tl 130 mm</t>
  </si>
  <si>
    <t>Podklad ze směsi stmelené cementem SC bez dilatačních spár, s rozprostřením a zhutněním SC C 1,5/2,0 (SC II), po zhutnění tl. 130 mm</t>
  </si>
  <si>
    <t>2.5*3.5=8,750 [A]</t>
  </si>
  <si>
    <t>573111112</t>
  </si>
  <si>
    <t>Postřik živičný infiltrační s posypem z asfaltu množství 1 kg/m2</t>
  </si>
  <si>
    <t>Postřik infiltrační PI z asfaltu silničního s posypem kamenivem, v množství 1,00 kg/m2</t>
  </si>
  <si>
    <t>3.5*4.5=15,750 [A]</t>
  </si>
  <si>
    <t>573211109</t>
  </si>
  <si>
    <t>Postřik živičný spojovací z asfaltu v množství 0,50 kg/m2</t>
  </si>
  <si>
    <t>Postřik spojovací PS bez posypu kamenivem z asfaltu silničního, v množství 0,50 kg/m2</t>
  </si>
  <si>
    <t>3*4=12,000 [A]</t>
  </si>
  <si>
    <t>577134211</t>
  </si>
  <si>
    <t>Asfaltový beton vrstva obrusná ACO 11 (ABS) tř. II tl 40 mm š do 3 m z nemodifikovaného asfaltu</t>
  </si>
  <si>
    <t>Asfaltový beton vrstva obrusná ACO 11 (ABS)  s rozprostřením a se zhutněním z nemodifikovaného asfaltu v pruhu šířky do 3 m tř. II, po zhutnění tl. 40 mm</t>
  </si>
  <si>
    <t>4.5*3.5=15,750 [A]</t>
  </si>
  <si>
    <t>28613556_R</t>
  </si>
  <si>
    <t>potrubí PE100 RC SDR11 90x8,2 návin</t>
  </si>
  <si>
    <t>23.9=23,900 [A] 
A * 1.015Koeficient množství=24,259 [B]</t>
  </si>
  <si>
    <t>28615695_R</t>
  </si>
  <si>
    <t>Otočná příruba PP-ST d80</t>
  </si>
  <si>
    <t>28615696_R</t>
  </si>
  <si>
    <t>Ploché těsnění k lemovému nákružku - ocelová výztuha, NBR, DN80, d90</t>
  </si>
  <si>
    <t>28615974</t>
  </si>
  <si>
    <t>elektrospojka SDR11 PE 100 PN16 D 90mm</t>
  </si>
  <si>
    <t>1=1,000 [A] 
'spoje potrubí' 
3=3,000 [B] 
Celkem: A+B=4,000 [C]</t>
  </si>
  <si>
    <t>28653135</t>
  </si>
  <si>
    <t>nákružek lemový PE 100 SDR11 90mm</t>
  </si>
  <si>
    <t>31951003_R</t>
  </si>
  <si>
    <t>Potrubní spojka jištěná proti posuvu hrdlo-hrdlo  DN 80</t>
  </si>
  <si>
    <t>42221212</t>
  </si>
  <si>
    <t>šoupě přírubové vodovodní krátká stavební dl DN 80 PN10-16</t>
  </si>
  <si>
    <t>42291073</t>
  </si>
  <si>
    <t>souprava zemní pro šoupátka DN 65-80mm Rd 1,5m</t>
  </si>
  <si>
    <t>857241131</t>
  </si>
  <si>
    <t>Montáž litinových tvarovek jednoosých hrdlových otevřený výkop s integrovaným těsněním DN 80</t>
  </si>
  <si>
    <t>Montáž litinových tvarovek na potrubí litinovém tlakovém jednoosých na potrubí z trub hrdlových v otevřeném výkopu, kanálu nebo v šachtě s integrovaným těsněním DN 80</t>
  </si>
  <si>
    <t>871241211</t>
  </si>
  <si>
    <t>Montáž potrubí z PE100 SDR 11 otevřený výkop svařovaných elektrotvarovkou D 90 x 8,2 mm</t>
  </si>
  <si>
    <t>Montáž vodovodního potrubí z plastů v otevřeném výkopu z polyetylenu PE 100 svařovaných elektrotvarovkou SDR 11/PN16 D 90 x 8,2 mm</t>
  </si>
  <si>
    <t>23.9=23,900 [A]</t>
  </si>
  <si>
    <t>877241101</t>
  </si>
  <si>
    <t>Montáž elektrospojek na vodovodním potrubí z PE trub d 90</t>
  </si>
  <si>
    <t>Montáž tvarovek na vodovodním plastovém potrubí z polyetylenu PE 100 elektrotvarovek SDR 11/PN16 spojek, oblouků nebo redukcí d 90</t>
  </si>
  <si>
    <t>891241112</t>
  </si>
  <si>
    <t>Montáž vodovodních šoupátek otevřený výkop DN 80</t>
  </si>
  <si>
    <t>Montáž vodovodních armatur na potrubí šoupátek nebo klapek uzavíracích v otevřeném výkopu nebo v šachtách s osazením zemní soupravy (bez poklopů) DN 80</t>
  </si>
  <si>
    <t>892241111_R</t>
  </si>
  <si>
    <t>Tlaková zkouška vzduchem potrubí do 80</t>
  </si>
  <si>
    <t>Tlakové zkoušky vzduchem na potrubí DN do 80</t>
  </si>
  <si>
    <t>919732221</t>
  </si>
  <si>
    <t>Styčná spára napojení nového živičného povrchu na stávající za tepla š 15 mm hl 25 mm bez prořezání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</si>
  <si>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</si>
  <si>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12=12,000 [A]</t>
  </si>
  <si>
    <t>(3.5+2.5)*2=12,000 [A]</t>
  </si>
  <si>
    <t>SO303StokaS3</t>
  </si>
  <si>
    <t>113107162</t>
  </si>
  <si>
    <t>Odstranění podkladu z kameniva drceného tl přes 100 do 200 mm strojně pl přes 50 do 200 m2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</si>
  <si>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</si>
  <si>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KŠ24 - KŠ25' 
2.7*1.2=3,240 [A] 
'KŠ25 - KŠ26' 
26.5*1.2=31,800 [B] 
'KŠ26 - KŠ27' 
14*1.2=16,800 [C] 
'rozšíření šachet' 
0.3*2*2*3=3,600 [D] 
Celkem: A+B+C+D=55,440 [E]</t>
  </si>
  <si>
    <t>113107323</t>
  </si>
  <si>
    <t>Odstranění podkladu z kameniva drceného tl přes 200 do 300 mm strojně pl do 50 m2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</si>
  <si>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</si>
  <si>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štěrková komunikace KŠ24 - KŠ25' 
7.1*1.2=8,520 [A] 
Celkem: A=8,520 [B]</t>
  </si>
  <si>
    <t>113107332</t>
  </si>
  <si>
    <t>Odstranění podkladu z betonu prostého tl přes 150 do 300 mm strojně pl do 50 m2</t>
  </si>
  <si>
    <t>Odstranění podkladů nebo krytů strojně plochy jednotlivě do 50 m2 s přemístěním hmot na skládku na vzdálenost do 3 m nebo s naložením na dopravní prostředek z betonu prostého, o tl. vrstvy přes 150 do 300 mm</t>
  </si>
  <si>
    <t>KŠ23 - KŠ24' 
1.9*1.2=2,280 [A] 
'rozšíření šachet' 
0.3*1.8*2*2=2,160 [B] 
Celkem: A+B=4,440 [C]</t>
  </si>
  <si>
    <t>asfaltová komunikace místní v celé šíři' 
'50% pro dešťovou kanalizaci a 25% pro vodovod' 
'S3' 
44.6*5.5*0.25=61,325 [A] 
'v křižovatce' 
46.4*0.25=11,600 [B] 
Celkem: A+B=72,925 [C]</t>
  </si>
  <si>
    <t>113202111</t>
  </si>
  <si>
    <t>Vytrhání obrub krajníků obrubníků stojatých</t>
  </si>
  <si>
    <t>Vytrhání obrub  s vybouráním lože, s přemístěním hmot na skládku na vzdálenost do 3 m nebo s naložením na dopravní prostředek z krajníků nebo obrubníků stojatých</t>
  </si>
  <si>
    <t>předpoklad 17 dní' 
17*10=170,000 [A]</t>
  </si>
  <si>
    <t>115101279_R</t>
  </si>
  <si>
    <t>Převedení odpadních vod během stavby</t>
  </si>
  <si>
    <t>Čerpání vody na dopravní výšku do 10 m průměrný přítok do 2000 l/min</t>
  </si>
  <si>
    <t>společné s dešťovou kanalizací počítáno s 50%' 
(17+15+4)*24*0.5=432,000 [A]</t>
  </si>
  <si>
    <t>17*2=34,000 [A]</t>
  </si>
  <si>
    <t>115101376_R</t>
  </si>
  <si>
    <t>Pohotovost čerpací soupravy pro přečerpávání</t>
  </si>
  <si>
    <t>Pohotovost čerpací soupravy pro dopravní výšku do 10 m přítok přes 500 do 1 000 l/min</t>
  </si>
  <si>
    <t>(17+15+4)*0.5*2=36,000 [A]</t>
  </si>
  <si>
    <t>119001401</t>
  </si>
  <si>
    <t>Dočasné zajištění potrubí ocelového nebo litinového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</si>
  <si>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</si>
  <si>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2*1.2=2,400 [A]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</si>
  <si>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</si>
  <si>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</si>
  <si>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</si>
  <si>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5*1.2=6,000 [A]</t>
  </si>
  <si>
    <t>129001101</t>
  </si>
  <si>
    <t>Příplatek za ztížení odkopávky nebo prokopávky v blízkosti inženýrských sítí</t>
  </si>
  <si>
    <t>Příplatek k cenám vykopávek za ztížení vykopávky v blízkosti podzemního vedení nebo výbušnin v horninách jakékoliv třídy</t>
  </si>
  <si>
    <t>kabely' 
5*1.2*1.05*1.55=9,765 [A] 
'plyn' 
2*1.2*1.11*1.61=4,289 [B] 
Celkem: A+B=14,054 [C]</t>
  </si>
  <si>
    <t>132254203</t>
  </si>
  <si>
    <t>Hloubení zapažených rýh š do 2000 mm v hornině třídy těžitelnosti I skupiny 3 objem do 100 m3</t>
  </si>
  <si>
    <t>Hloubení zapažených rýh šířky přes 800 do 2 000 mm strojně s urovnáním dna do předepsaného profilu a spádu v hornině třídy těžitelnosti I skupiny 3 přes 50 do 100 m3</t>
  </si>
  <si>
    <t>KŠ23 - KŠ24' 
1.56*1.2*1.9-0.3*1.2*1.9=2,873 [A] 
'KŠ24 - KŠ25' 
1.93*1.2*2.7-0.32*1.2*2.7=5,216 [B] 
1.93*1.2*7.1-0.3*1.2*7.1=13,888 [C] 
'KŠ25 - KŠ26' 
2.29*1.2*26.5-0.32*1.2*26.5=62,646 [D] 
'KŠ26 - KŠ27' 
2.24*1.2*14-0.32*1.2*14=32,256 [E] 
'rozšíření šachet' 
0.6*1.8*(1.57+2.85)-0.6*1.8*0.3*2=4,126 [F] 
0.6*1.8*(2.32+2.26+2.22)-0.6*1.8*0.32*3=6,307 [G] 
Celkem: A+B+C+D+E+F+G=127,312 [H] 
127.312*0.6=76,387 [I]</t>
  </si>
  <si>
    <t>132354202</t>
  </si>
  <si>
    <t>Hloubení zapažených rýh š do 2000 mm v hornině třídy těžitelnosti II skupiny 4 objem do 50 m3</t>
  </si>
  <si>
    <t>Hloubení zapažených rýh šířky přes 800 do 2 000 mm strojně s urovnáním dna do předepsaného profilu a spádu v hornině třídy těžitelnosti II skupiny 4 přes 20 do 50 m3</t>
  </si>
  <si>
    <t>127.312*0.3=38,194 [A]</t>
  </si>
  <si>
    <t>132454202</t>
  </si>
  <si>
    <t>Hloubení zapažených rýh š do 2000 mm v hornině třídy těžitelnosti II skupiny 5 objem do 50 m3</t>
  </si>
  <si>
    <t>Hloubení zapažených rýh šířky přes 800 do 2 000 mm strojně s urovnáním dna do předepsaného profilu a spádu v hornině třídy těžitelnosti II skupiny 5 přes 20 do 50 m3</t>
  </si>
  <si>
    <t>127.312*0.1=12,731 [A]</t>
  </si>
  <si>
    <t>KŠ23 - KŠ24' 
1.56*1.9*2=5,928 [A] 
'KŠ24 - KŠ25' 
1.93*2*9.8=37,828 [B] 
'KŠ25 - KŠ26' 
2.29*2*26.5=121,370 [C] 
'KŠ26 - KŠ27' 
2.24*2*14=62,720 [D] 
Celkem: A+B+C+D=227,846 [E]</t>
  </si>
  <si>
    <t>127.312*0.6=76,387 [A]</t>
  </si>
  <si>
    <t>127.312*0.4=50,925 [A]</t>
  </si>
  <si>
    <t>tř. 3' 
127.312*0.6=76,387 [A] 
'tř. 4' 
127.312*0.3=38,194 [B] 
'tř. 5' 
127.312*0.1=12,731 [C] 
Celkem: A+B+C=127,312 [D]</t>
  </si>
  <si>
    <t>14.105+12.751=26,856 [A]</t>
  </si>
  <si>
    <t>127.312-6.264-29.475-16.321=75,252 [A]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</si>
  <si>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</si>
  <si>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</si>
  <si>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</si>
  <si>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(1.2*0.5-(3.14159265359*0.15*0.15)/2)*52.2=29,475 [A] 
Celkem: A=29,475 [B]</t>
  </si>
  <si>
    <t>58337331</t>
  </si>
  <si>
    <t>štěrkopísek frakce 0/22</t>
  </si>
  <si>
    <t>29.475*2=58,950 [A]</t>
  </si>
  <si>
    <t>(127.312-6.264-29.475-16.321)*1.85=139,216 [A]</t>
  </si>
  <si>
    <t>212751104</t>
  </si>
  <si>
    <t>Trativod z drenážních trubek flexibilních PVC-U SN 4 perforace 360° včetně lože otevřený výkop DN 100 pro meliorace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</si>
  <si>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</si>
  <si>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52.2=52,200 [A] 
Celkem: A=52,200 [B]</t>
  </si>
  <si>
    <t>Zřízení vrstvy z geotextilie filtrační, separační, odvodňovací, ochranné, výztužné nebo protierozní v rovině nebo ve sklonu do 1:5, šířky do 3 m</t>
  </si>
  <si>
    <t>52.2*1.2=62,640 [A]</t>
  </si>
  <si>
    <t>62.64=62,640 [A] 
A * 1.1845Koeficient množství=74,197 [B]</t>
  </si>
  <si>
    <t>Svislé a kompletní konstrukce</t>
  </si>
  <si>
    <t>353985584_R</t>
  </si>
  <si>
    <t>Oprava nábřežní zdi</t>
  </si>
  <si>
    <t>358315114</t>
  </si>
  <si>
    <t>Bourání stoky kompletní nebo vybourání otvorů z prostého betonu plochy do 4 m2</t>
  </si>
  <si>
    <t>Bourání stoky kompletní nebo vybourání otvorů průřezové plochy do 4 m2 ve stokách ze zdiva z prostého betonu</t>
  </si>
  <si>
    <t>potrubí' 
(3.14159265359*9*(0.215*0.215-0.15*0.15))=0,671 [A] 
'šachty' 
(3.14159265359*2.5*(0.62*0.62-0.5*0.5))*2=2,111 [B] 
Celkem: A+B=2,782 [C] 
2.782/2=1,391 [D]</t>
  </si>
  <si>
    <t>359310241_R</t>
  </si>
  <si>
    <t>Výplň stok "hubeným betonem"</t>
  </si>
  <si>
    <t>DN300' 
3.14159265359*0.15*0.15*3=0,212 [A] 
Celkem: A=0,212 [B] 
0.212/2=0,106 [C]</t>
  </si>
  <si>
    <t>359901211</t>
  </si>
  <si>
    <t>Monitoring stoky jakékoli výšky na nové kanalizaci</t>
  </si>
  <si>
    <t>Monitoring stok (kamerový systém) jakékoli výšky nová kanalizace</t>
  </si>
  <si>
    <t>52.2=52,200 [A]</t>
  </si>
  <si>
    <t>454791312_R</t>
  </si>
  <si>
    <t>Těsnění spáry pomocí bobtnající pásky</t>
  </si>
  <si>
    <t>= 
'prostup nábřezní zdí' 
2=2,000 [B]</t>
  </si>
  <si>
    <t>KŠ23 - KŠ24' 
1.9*1.2*0.1=0,228 [A] 
'štěrková komunikace KŠ24 - KŠ25' 
7.1*1.2*0.1=0,852 [B] 
'KŠ24 - KŠ25' 
2.7*1.2*0.1=0,324 [C] 
'KŠ25 - KŠ26' 
26.5*1.2*0.1=3,180 [D] 
'KŠ26 - KŠ27' 
14*1.2*0.1=1,680 [E] 
Celkem: A+B+C+D+E=6,264 [F]</t>
  </si>
  <si>
    <t>452311121</t>
  </si>
  <si>
    <t>Podkladní desky z betonu prostého tř. C 8/10 otevřený výkop</t>
  </si>
  <si>
    <t>Podkladní a zajišťovací konstrukce z betonu prostého v otevřeném výkopu desky pod potrubí, stoky a drobné objekty z betonu tř. C 8/10</t>
  </si>
  <si>
    <t>podkladní beton pod šachty' 
1.5*1.5*0.1*5=1,125 [A]</t>
  </si>
  <si>
    <t>452312131</t>
  </si>
  <si>
    <t>Sedlové lože z betonu prostého tř. C 12/15 otevřený výkop</t>
  </si>
  <si>
    <t>Podkladní a zajišťovací konstrukce z betonu prostého v otevřeném výkopu sedlové lože pod potrubí z betonu tř. C 12/15</t>
  </si>
  <si>
    <t>(1.2*0.29-(3.14159265359*0.15*0.15)/2)*52.2=16,321 [A] 
Celkem: A=16,321 [B]</t>
  </si>
  <si>
    <t>564871016</t>
  </si>
  <si>
    <t>Podklad ze štěrkodrtě ŠD plochy do 100 m2 tl 300 mm</t>
  </si>
  <si>
    <t>Podklad ze štěrkodrti ŠD s rozprostřením a zhutněním plochy jednotlivě do 100 m2, po zhutnění tl. 300 mm</t>
  </si>
  <si>
    <t>štěrková komunikace' 
7.1*1.2=8,520 [A] 
Celkem: A=8,520 [B]</t>
  </si>
  <si>
    <t>565231112</t>
  </si>
  <si>
    <t>Podklad ze štěrku částečně zpevněného cementovou maltou ŠCM tl 200 mm</t>
  </si>
  <si>
    <t>Podklad ze štěrku částečně zpevněného cementovou maltou ŠCM  s rozprostřením a s hutněním, po zhutnění tl. 200 mm</t>
  </si>
  <si>
    <t>577144211</t>
  </si>
  <si>
    <t>Asfaltový beton vrstva obrusná ACO 11 (ABS) tř. II tl 50 mm š do 3 m z nemodifikovaného asfaltu</t>
  </si>
  <si>
    <t>Asfaltový beton vrstva obrusná ACO 11 (ABS)  s rozprostřením a se zhutněním z nemodifikovaného asfaltu v pruhu šířky do 3 m tř. II, po zhutnění tl. 50 mm</t>
  </si>
  <si>
    <t>asfaltová komunikace místní v celé šíři' 
'50% pro dešťovou kanalizaci a 25% pro vodovod' 
44.6*5.5*0.25=61,325 [A] 
'v křižovatce' 
46.4*0.25=11,600 [B] 
Celkem: A+B=72,925 [C]</t>
  </si>
  <si>
    <t>452112112</t>
  </si>
  <si>
    <t>Osazení betonových prstenců nebo rámů v do 100 mm</t>
  </si>
  <si>
    <t>Osazení betonových dílců prstenců nebo rámů pod poklopy a mříže, výšky do 100 mm</t>
  </si>
  <si>
    <t>452112122</t>
  </si>
  <si>
    <t>Osazení betonových prstenců nebo rámů v do 200 mm</t>
  </si>
  <si>
    <t>Osazení betonových dílců prstenců nebo rámů pod poklopy a mříže, výšky přes 100 do 200 mm</t>
  </si>
  <si>
    <t>74</t>
  </si>
  <si>
    <t>55241030_R</t>
  </si>
  <si>
    <t>poklop šachtový litinový kruhový DN 600 bez ventilace tř D 400 pro intenzivní provoz</t>
  </si>
  <si>
    <t>67</t>
  </si>
  <si>
    <t>552415934_R</t>
  </si>
  <si>
    <t>Kompletní zřízení kanalizační přípojky DN 150 včetně dodávky materiálu dle TZ, zemních prací a oprav povrchů</t>
  </si>
  <si>
    <t>8+5.9+2.5=16,400 [A]</t>
  </si>
  <si>
    <t>68</t>
  </si>
  <si>
    <t>552415935_R</t>
  </si>
  <si>
    <t>Kompletní zřízení kanalizační přípojky DN 200 včetně dodávky materiálu dle TZ, zemních prací a oprav povrchů</t>
  </si>
  <si>
    <t>4.5=4,500 [A]</t>
  </si>
  <si>
    <t>72</t>
  </si>
  <si>
    <t>552417014_R</t>
  </si>
  <si>
    <t>Provizorní zakrytí šachet</t>
  </si>
  <si>
    <t>59224161</t>
  </si>
  <si>
    <t>skruž kanalizační s ocelovými stupadly 100x50x12cm</t>
  </si>
  <si>
    <t>59224168</t>
  </si>
  <si>
    <t>skruž betonová přechodová 62,5/100x60x12cm, stupadla poplastovaná kapsová</t>
  </si>
  <si>
    <t>59224176</t>
  </si>
  <si>
    <t>prstenec šachtový vyrovnávací betonový 625x120x80mm</t>
  </si>
  <si>
    <t>59224185</t>
  </si>
  <si>
    <t>prstenec šachtový vyrovnávací betonový 625x120x60mm</t>
  </si>
  <si>
    <t>59224187</t>
  </si>
  <si>
    <t>prstenec šachtový vyrovnávací betonový 625x120x100mm</t>
  </si>
  <si>
    <t>59224188</t>
  </si>
  <si>
    <t>prstenec šachtový vyrovnávací betonový 625x120x120mm</t>
  </si>
  <si>
    <t>59224315</t>
  </si>
  <si>
    <t>deska betonová zákrytová pro kruhové šachty 100/62,5x16,5cm</t>
  </si>
  <si>
    <t>59224338_R</t>
  </si>
  <si>
    <t>dno betonové šachty kanalizační 100x80 s vyložením kameninou</t>
  </si>
  <si>
    <t>dno betonové šachty kanalizačn 100x80  s vyložením kynety a nástupnice kameninou</t>
  </si>
  <si>
    <t>65</t>
  </si>
  <si>
    <t>59224339_R</t>
  </si>
  <si>
    <t>dno betonové šachty kanalizační 100x100 s vyložením kameninou</t>
  </si>
  <si>
    <t>dno betonové šachty kanalizačn 100x100  s vyložením kynety a nástupnice kameninou</t>
  </si>
  <si>
    <t>59224348</t>
  </si>
  <si>
    <t>těsnění elastomerové pro spojení šachetních dílů DN 1000</t>
  </si>
  <si>
    <t>66</t>
  </si>
  <si>
    <t>59224358_R</t>
  </si>
  <si>
    <t>dno betonové šachty kanalizační 100x100 s vyložením kameninou - kompletně</t>
  </si>
  <si>
    <t>dno betonové šachty kanalizačn 100x100  s vyložením kynety, nástupnice a stěn  kameninou</t>
  </si>
  <si>
    <t>59710707</t>
  </si>
  <si>
    <t>trouba kameninová glazovaná DN 300 dl 2,50m spojovací systém C Třída 240</t>
  </si>
  <si>
    <t>52.2=52,200 [A] 
A * 1.015Koeficient množství=52,983 [B]</t>
  </si>
  <si>
    <t>59711770_R</t>
  </si>
  <si>
    <t>odbočka kameninová glazovaná jednoduchá šikmá DN 300/150 dl 500mm spojovací systém C/F tř.240/-</t>
  </si>
  <si>
    <t>odbočka kameninová glazovaná jednoduchá šikmá 45° DN 300/150 dl 500mm spojovací systém C/F tř.240/-</t>
  </si>
  <si>
    <t>2=2,000 [A]</t>
  </si>
  <si>
    <t>59711774_R</t>
  </si>
  <si>
    <t>odbočka kameninová glazovaná jednoduchá šikmá DN 300/200 dl 600mm spojovací systém C/F tř.240/160</t>
  </si>
  <si>
    <t>odbočka kameninová glazovaná jednoduchá šikmá 45° DN 300/200 dl 600mm spojovací systém C/F tř.240/160</t>
  </si>
  <si>
    <t>1=1,000 [A]</t>
  </si>
  <si>
    <t>831372121</t>
  </si>
  <si>
    <t>Montáž potrubí z trub kameninových hrdlových s integrovaným těsněním výkop sklon do 20 % DN 300</t>
  </si>
  <si>
    <t>Montáž potrubí z trub kameninových  hrdlových s integrovaným těsněním v otevřeném výkopu ve sklonu do 20 % DN 300</t>
  </si>
  <si>
    <t>837371221</t>
  </si>
  <si>
    <t>Montáž kameninových tvarovek odbočných s integrovaným těsněním otevřený výkop DN 300</t>
  </si>
  <si>
    <t>Montáž kameninových tvarovek na potrubí z trub kameninových  v otevřeném výkopu s integrovaným těsněním odbočných DN 300</t>
  </si>
  <si>
    <t>69</t>
  </si>
  <si>
    <t>892372121</t>
  </si>
  <si>
    <t>Tlaková zkouška vzduchem potrubí DN 300 těsnícím vakem ucpávkovým</t>
  </si>
  <si>
    <t>ÚSEK</t>
  </si>
  <si>
    <t>Tlakové zkoušky vzduchem těsnícími vaky ucpávkovými DN 300</t>
  </si>
  <si>
    <t>4=4,000 [A]</t>
  </si>
  <si>
    <t>70</t>
  </si>
  <si>
    <t>892372186_R</t>
  </si>
  <si>
    <t>Tlaková zkouška vzduchem šachet DN 1000</t>
  </si>
  <si>
    <t>5=5,000 [A]</t>
  </si>
  <si>
    <t>894118001</t>
  </si>
  <si>
    <t>Příplatek ZKD 0,60 m výšky vstupu na potrubí</t>
  </si>
  <si>
    <t>Šachty kanalizační zděné Příplatek k cenám za každých dalších 0,60 m výšky vstupu</t>
  </si>
  <si>
    <t>894411311</t>
  </si>
  <si>
    <t>Osazení betonových nebo železobetonových dílců pro šachty skruží rovných</t>
  </si>
  <si>
    <t>894412411</t>
  </si>
  <si>
    <t>Osazení betonových nebo železobetonových dílců pro šachty skruží přechodových</t>
  </si>
  <si>
    <t>894414111</t>
  </si>
  <si>
    <t>Osazení betonových nebo železobetonových dílců pro šachty skruží základových (dno)</t>
  </si>
  <si>
    <t>71</t>
  </si>
  <si>
    <t>899102211_R</t>
  </si>
  <si>
    <t>Demontáž provizorního zakrytí</t>
  </si>
  <si>
    <t>73</t>
  </si>
  <si>
    <t>899104111</t>
  </si>
  <si>
    <t>Osazení poklopů litinových nebo ocelových včetně rámů hmotnosti nad 150 kg</t>
  </si>
  <si>
    <t>75</t>
  </si>
  <si>
    <t>916131213</t>
  </si>
  <si>
    <t>Osazení silničního obrubníku betonového stojatého s boční opěrou do lože z betonu prostého</t>
  </si>
  <si>
    <t>Osazení silničního obrubníku betonového se zřízením lože, s vyplněním a zatřením spár cementovou maltou stojatého s boční opěrou z betonu prostého, do lože z betonu prostého</t>
  </si>
  <si>
    <t>76</t>
  </si>
  <si>
    <t>stoka S3' 
(95+49.4)/2=72,200 [A] 
'v křižovatce' 
33.4/2=16,700 [B] 
Celkem: A+B=88,900 [C]</t>
  </si>
  <si>
    <t>77</t>
  </si>
  <si>
    <t>936311111</t>
  </si>
  <si>
    <t>Zabetonování potrubí ve vynechaných otvorech z betonu se zvýšenými nároky C 25/30 pl otvoru 0,25 m2</t>
  </si>
  <si>
    <t>Zabetonování potrubí uloženého ve vynechaných otvorech  ve dně nebo ve stěnách nádrží, z betonu se zvýšenými nároky na prostředí o ploše otvoru do 0,25 m2</t>
  </si>
  <si>
    <t>prostup nábřezní zdí' 
0.5=0,500 [A]</t>
  </si>
  <si>
    <t>78</t>
  </si>
  <si>
    <t>939811589_R</t>
  </si>
  <si>
    <t>Připojení stávající stoky na novou kanalizační šachtu</t>
  </si>
  <si>
    <t>79</t>
  </si>
  <si>
    <t>977151133</t>
  </si>
  <si>
    <t>Jádrové vrty diamantovými korunkami do D 500 mm do stavebních materiálů</t>
  </si>
  <si>
    <t>Jádrové vrty diamantovými korunkami do stavebních materiálů (železobetonu, betonu, cihel, obkladů, dlažeb, kamene) průměru přes 450 do 500 mm</t>
  </si>
  <si>
    <t>80</t>
  </si>
  <si>
    <t>81</t>
  </si>
  <si>
    <t>997</t>
  </si>
  <si>
    <t>Přesun sutě</t>
  </si>
  <si>
    <t>82</t>
  </si>
  <si>
    <t>979082213_R</t>
  </si>
  <si>
    <t>Vodorovná doprava suti po suchu</t>
  </si>
  <si>
    <t>Vodorovná doprava suti po suchu (odvoz, likvidace včetně poplatku z uložení zhotovitelem)</t>
  </si>
  <si>
    <t>0.393+3.06=3,453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</si>
</sst>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0+O8+O13+O114+O123+O128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0+I8+I13+I114+I123+I128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38</v>
      </c>
    </row>
    <row r="11" spans="1:5" ht="12.75">
      <c r="A11" s="30" t="s">
        <v>41</v>
      </c>
      <c r="E11" s="31" t="s">
        <v>37</v>
      </c>
    </row>
    <row r="12" spans="1:5" ht="12.75">
      <c r="A12" t="s">
        <v>42</v>
      </c>
      <c r="E12" s="29" t="s">
        <v>37</v>
      </c>
    </row>
    <row r="13" spans="1:18" ht="12.75" customHeight="1">
      <c r="A13" s="5" t="s">
        <v>33</v>
      </c>
      <c s="5"/>
      <c s="34" t="s">
        <v>43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0+I14+I18+I22+I26+I30+I34+I38+I42+I46+I50+I54+I58+I62+I66+I70+I74+I78+I82+I86+I90+I94+I98+I102+I106+I110</f>
      </c>
      <c>
        <f>0+O14+O18+O22+O26+O30+O34+O38+O42+O46+O50+O54+O58+O62+O66+O70+O74+O78+O82+O86+O90+O94+O98+O102+O106+O110</f>
      </c>
    </row>
    <row r="14" spans="1:16" ht="12.75">
      <c r="A14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47</v>
      </c>
      <c s="26">
        <v>1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46</v>
      </c>
    </row>
    <row r="16" spans="1:5" ht="12.75">
      <c r="A16" s="30" t="s">
        <v>41</v>
      </c>
      <c r="E16" s="31" t="s">
        <v>37</v>
      </c>
    </row>
    <row r="17" spans="1:5" ht="12.75">
      <c r="A17" t="s">
        <v>42</v>
      </c>
      <c r="E17" s="29" t="s">
        <v>37</v>
      </c>
    </row>
    <row r="18" spans="1:16" ht="12.75">
      <c r="A18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47</v>
      </c>
      <c s="26">
        <v>1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41</v>
      </c>
      <c r="E20" s="31" t="s">
        <v>37</v>
      </c>
    </row>
    <row r="21" spans="1:5" ht="12.75">
      <c r="A21" t="s">
        <v>42</v>
      </c>
      <c r="E21" s="29" t="s">
        <v>37</v>
      </c>
    </row>
    <row r="22" spans="1:16" ht="12.75">
      <c r="A22" s="19" t="s">
        <v>35</v>
      </c>
      <c s="23" t="s">
        <v>24</v>
      </c>
      <c s="23" t="s">
        <v>50</v>
      </c>
      <c s="19" t="s">
        <v>37</v>
      </c>
      <c s="24" t="s">
        <v>51</v>
      </c>
      <c s="25" t="s">
        <v>47</v>
      </c>
      <c s="26">
        <v>1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38.25">
      <c r="A23" s="28" t="s">
        <v>40</v>
      </c>
      <c r="E23" s="29" t="s">
        <v>52</v>
      </c>
    </row>
    <row r="24" spans="1:5" ht="12.75">
      <c r="A24" s="30" t="s">
        <v>41</v>
      </c>
      <c r="E24" s="31" t="s">
        <v>37</v>
      </c>
    </row>
    <row r="25" spans="1:5" ht="12.75">
      <c r="A25" t="s">
        <v>42</v>
      </c>
      <c r="E25" s="29" t="s">
        <v>37</v>
      </c>
    </row>
    <row r="26" spans="1:16" ht="12.75">
      <c r="A26" s="19" t="s">
        <v>35</v>
      </c>
      <c s="23" t="s">
        <v>26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41</v>
      </c>
      <c r="E28" s="31" t="s">
        <v>37</v>
      </c>
    </row>
    <row r="29" spans="1:5" ht="12.75">
      <c r="A29" t="s">
        <v>42</v>
      </c>
      <c r="E29" s="29" t="s">
        <v>37</v>
      </c>
    </row>
    <row r="30" spans="1:16" ht="25.5">
      <c r="A30" s="19" t="s">
        <v>35</v>
      </c>
      <c s="23" t="s">
        <v>13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41</v>
      </c>
      <c r="E32" s="31" t="s">
        <v>37</v>
      </c>
    </row>
    <row r="33" spans="1:5" ht="12.75">
      <c r="A33" t="s">
        <v>42</v>
      </c>
      <c r="E33" s="29" t="s">
        <v>37</v>
      </c>
    </row>
    <row r="34" spans="1:16" ht="25.5">
      <c r="A34" s="19" t="s">
        <v>35</v>
      </c>
      <c s="23" t="s">
        <v>57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5000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41</v>
      </c>
      <c r="E36" s="31" t="s">
        <v>37</v>
      </c>
    </row>
    <row r="37" spans="1:5" ht="12.75">
      <c r="A37" t="s">
        <v>42</v>
      </c>
      <c r="E37" s="29" t="s">
        <v>37</v>
      </c>
    </row>
    <row r="38" spans="1:16" ht="12.75">
      <c r="A38" s="19" t="s">
        <v>35</v>
      </c>
      <c s="23" t="s">
        <v>60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12.75">
      <c r="A39" s="28" t="s">
        <v>40</v>
      </c>
      <c r="E39" s="29" t="s">
        <v>37</v>
      </c>
    </row>
    <row r="40" spans="1:5" ht="12.75">
      <c r="A40" s="30" t="s">
        <v>41</v>
      </c>
      <c r="E40" s="31" t="s">
        <v>37</v>
      </c>
    </row>
    <row r="41" spans="1:5" ht="12.75">
      <c r="A41" t="s">
        <v>42</v>
      </c>
      <c r="E41" s="29" t="s">
        <v>37</v>
      </c>
    </row>
    <row r="42" spans="1:16" ht="25.5">
      <c r="A42" s="19" t="s">
        <v>35</v>
      </c>
      <c s="23" t="s">
        <v>30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41</v>
      </c>
      <c r="E44" s="31" t="s">
        <v>37</v>
      </c>
    </row>
    <row r="45" spans="1:5" ht="12.75">
      <c r="A45" t="s">
        <v>42</v>
      </c>
      <c r="E45" s="29" t="s">
        <v>37</v>
      </c>
    </row>
    <row r="46" spans="1:16" ht="25.5">
      <c r="A46" s="19" t="s">
        <v>35</v>
      </c>
      <c s="23" t="s">
        <v>32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41</v>
      </c>
      <c r="E48" s="31" t="s">
        <v>37</v>
      </c>
    </row>
    <row r="49" spans="1:5" ht="12.75">
      <c r="A49" t="s">
        <v>42</v>
      </c>
      <c r="E49" s="29" t="s">
        <v>37</v>
      </c>
    </row>
    <row r="50" spans="1:16" ht="25.5">
      <c r="A50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25.5">
      <c r="A51" s="28" t="s">
        <v>40</v>
      </c>
      <c r="E51" s="29" t="s">
        <v>70</v>
      </c>
    </row>
    <row r="52" spans="1:5" ht="12.75">
      <c r="A52" s="30" t="s">
        <v>41</v>
      </c>
      <c r="E52" s="31" t="s">
        <v>37</v>
      </c>
    </row>
    <row r="53" spans="1:5" ht="12.75">
      <c r="A53" t="s">
        <v>42</v>
      </c>
      <c r="E53" s="29" t="s">
        <v>37</v>
      </c>
    </row>
    <row r="54" spans="1:16" ht="25.5">
      <c r="A54" s="19" t="s">
        <v>35</v>
      </c>
      <c s="23" t="s">
        <v>71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25.5">
      <c r="A55" s="28" t="s">
        <v>40</v>
      </c>
      <c r="E55" s="29" t="s">
        <v>73</v>
      </c>
    </row>
    <row r="56" spans="1:5" ht="12.75">
      <c r="A56" s="30" t="s">
        <v>41</v>
      </c>
      <c r="E56" s="31" t="s">
        <v>37</v>
      </c>
    </row>
    <row r="57" spans="1:5" ht="12.75">
      <c r="A57" t="s">
        <v>42</v>
      </c>
      <c r="E57" s="29" t="s">
        <v>37</v>
      </c>
    </row>
    <row r="58" spans="1:16" ht="25.5">
      <c r="A58" s="19" t="s">
        <v>35</v>
      </c>
      <c s="23" t="s">
        <v>74</v>
      </c>
      <c s="23" t="s">
        <v>75</v>
      </c>
      <c s="19" t="s">
        <v>37</v>
      </c>
      <c s="24" t="s">
        <v>76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25.5">
      <c r="A59" s="28" t="s">
        <v>40</v>
      </c>
      <c r="E59" s="29" t="s">
        <v>76</v>
      </c>
    </row>
    <row r="60" spans="1:5" ht="12.75">
      <c r="A60" s="30" t="s">
        <v>41</v>
      </c>
      <c r="E60" s="31" t="s">
        <v>37</v>
      </c>
    </row>
    <row r="61" spans="1:5" ht="12.75">
      <c r="A61" t="s">
        <v>42</v>
      </c>
      <c r="E61" s="29" t="s">
        <v>37</v>
      </c>
    </row>
    <row r="62" spans="1:16" ht="12.75">
      <c r="A62" s="19" t="s">
        <v>35</v>
      </c>
      <c s="23" t="s">
        <v>77</v>
      </c>
      <c s="23" t="s">
        <v>78</v>
      </c>
      <c s="19" t="s">
        <v>37</v>
      </c>
      <c s="24" t="s">
        <v>79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79</v>
      </c>
    </row>
    <row r="64" spans="1:5" ht="12.75">
      <c r="A64" s="30" t="s">
        <v>41</v>
      </c>
      <c r="E64" s="31" t="s">
        <v>37</v>
      </c>
    </row>
    <row r="65" spans="1:5" ht="12.75">
      <c r="A65" t="s">
        <v>42</v>
      </c>
      <c r="E65" s="29" t="s">
        <v>37</v>
      </c>
    </row>
    <row r="66" spans="1:16" ht="12.75">
      <c r="A66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39</v>
      </c>
      <c s="26">
        <v>1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82</v>
      </c>
    </row>
    <row r="68" spans="1:5" ht="12.75">
      <c r="A68" s="30" t="s">
        <v>41</v>
      </c>
      <c r="E68" s="31" t="s">
        <v>37</v>
      </c>
    </row>
    <row r="69" spans="1:5" ht="12.75">
      <c r="A69" t="s">
        <v>42</v>
      </c>
      <c r="E69" s="29" t="s">
        <v>37</v>
      </c>
    </row>
    <row r="70" spans="1:16" ht="12.75">
      <c r="A70" s="19" t="s">
        <v>35</v>
      </c>
      <c s="23" t="s">
        <v>83</v>
      </c>
      <c s="23" t="s">
        <v>84</v>
      </c>
      <c s="19" t="s">
        <v>37</v>
      </c>
      <c s="24" t="s">
        <v>85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85</v>
      </c>
    </row>
    <row r="72" spans="1:5" ht="12.75">
      <c r="A72" s="30" t="s">
        <v>41</v>
      </c>
      <c r="E72" s="31" t="s">
        <v>37</v>
      </c>
    </row>
    <row r="73" spans="1:5" ht="12.75">
      <c r="A73" t="s">
        <v>42</v>
      </c>
      <c r="E73" s="29" t="s">
        <v>37</v>
      </c>
    </row>
    <row r="74" spans="1:16" ht="12.75">
      <c r="A74" s="19" t="s">
        <v>35</v>
      </c>
      <c s="23" t="s">
        <v>86</v>
      </c>
      <c s="23" t="s">
        <v>87</v>
      </c>
      <c s="19" t="s">
        <v>37</v>
      </c>
      <c s="24" t="s">
        <v>88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12.75">
      <c r="A75" s="28" t="s">
        <v>40</v>
      </c>
      <c r="E75" s="29" t="s">
        <v>88</v>
      </c>
    </row>
    <row r="76" spans="1:5" ht="12.75">
      <c r="A76" s="30" t="s">
        <v>41</v>
      </c>
      <c r="E76" s="31" t="s">
        <v>37</v>
      </c>
    </row>
    <row r="77" spans="1:5" ht="12.75">
      <c r="A77" t="s">
        <v>42</v>
      </c>
      <c r="E77" s="29" t="s">
        <v>37</v>
      </c>
    </row>
    <row r="78" spans="1:16" ht="12.75">
      <c r="A78" s="19" t="s">
        <v>35</v>
      </c>
      <c s="23" t="s">
        <v>89</v>
      </c>
      <c s="23" t="s">
        <v>90</v>
      </c>
      <c s="19" t="s">
        <v>37</v>
      </c>
      <c s="24" t="s">
        <v>91</v>
      </c>
      <c s="25" t="s">
        <v>92</v>
      </c>
      <c s="26">
        <v>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91</v>
      </c>
    </row>
    <row r="80" spans="1:5" ht="12.75">
      <c r="A80" s="30" t="s">
        <v>41</v>
      </c>
      <c r="E80" s="31" t="s">
        <v>37</v>
      </c>
    </row>
    <row r="81" spans="1:5" ht="12.75">
      <c r="A81" t="s">
        <v>42</v>
      </c>
      <c r="E81" s="29" t="s">
        <v>37</v>
      </c>
    </row>
    <row r="82" spans="1:16" ht="12.75">
      <c r="A82" s="19" t="s">
        <v>35</v>
      </c>
      <c s="23" t="s">
        <v>93</v>
      </c>
      <c s="23" t="s">
        <v>94</v>
      </c>
      <c s="19" t="s">
        <v>37</v>
      </c>
      <c s="24" t="s">
        <v>95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95</v>
      </c>
    </row>
    <row r="84" spans="1:5" ht="12.75">
      <c r="A84" s="30" t="s">
        <v>41</v>
      </c>
      <c r="E84" s="31" t="s">
        <v>37</v>
      </c>
    </row>
    <row r="85" spans="1:5" ht="12.75">
      <c r="A85" t="s">
        <v>42</v>
      </c>
      <c r="E85" s="29" t="s">
        <v>37</v>
      </c>
    </row>
    <row r="86" spans="1:16" ht="25.5">
      <c r="A86" s="19" t="s">
        <v>35</v>
      </c>
      <c s="23" t="s">
        <v>96</v>
      </c>
      <c s="23" t="s">
        <v>97</v>
      </c>
      <c s="19" t="s">
        <v>37</v>
      </c>
      <c s="24" t="s">
        <v>98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25.5">
      <c r="A87" s="28" t="s">
        <v>40</v>
      </c>
      <c r="E87" s="29" t="s">
        <v>98</v>
      </c>
    </row>
    <row r="88" spans="1:5" ht="12.75">
      <c r="A88" s="30" t="s">
        <v>41</v>
      </c>
      <c r="E88" s="31" t="s">
        <v>37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99</v>
      </c>
      <c s="23" t="s">
        <v>100</v>
      </c>
      <c s="19" t="s">
        <v>37</v>
      </c>
      <c s="24" t="s">
        <v>101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12.75">
      <c r="A91" s="28" t="s">
        <v>40</v>
      </c>
      <c r="E91" s="29" t="s">
        <v>101</v>
      </c>
    </row>
    <row r="92" spans="1:5" ht="12.75">
      <c r="A92" s="30" t="s">
        <v>41</v>
      </c>
      <c r="E92" s="31" t="s">
        <v>37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102</v>
      </c>
      <c s="23" t="s">
        <v>103</v>
      </c>
      <c s="19" t="s">
        <v>37</v>
      </c>
      <c s="24" t="s">
        <v>104</v>
      </c>
      <c s="25" t="s">
        <v>39</v>
      </c>
      <c s="26">
        <v>1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104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6" ht="25.5">
      <c r="A98" s="19" t="s">
        <v>35</v>
      </c>
      <c s="23" t="s">
        <v>105</v>
      </c>
      <c s="23" t="s">
        <v>106</v>
      </c>
      <c s="19" t="s">
        <v>37</v>
      </c>
      <c s="24" t="s">
        <v>107</v>
      </c>
      <c s="25" t="s">
        <v>39</v>
      </c>
      <c s="26">
        <v>1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25.5">
      <c r="A99" s="28" t="s">
        <v>40</v>
      </c>
      <c r="E99" s="29" t="s">
        <v>107</v>
      </c>
    </row>
    <row r="100" spans="1:5" ht="12.75">
      <c r="A100" s="30" t="s">
        <v>41</v>
      </c>
      <c r="E100" s="31" t="s">
        <v>37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108</v>
      </c>
      <c s="23" t="s">
        <v>109</v>
      </c>
      <c s="19" t="s">
        <v>37</v>
      </c>
      <c s="24" t="s">
        <v>110</v>
      </c>
      <c s="25" t="s">
        <v>39</v>
      </c>
      <c s="26">
        <v>1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25.5">
      <c r="A103" s="28" t="s">
        <v>40</v>
      </c>
      <c r="E103" s="29" t="s">
        <v>107</v>
      </c>
    </row>
    <row r="104" spans="1:5" ht="12.75">
      <c r="A104" s="30" t="s">
        <v>41</v>
      </c>
      <c r="E104" s="31" t="s">
        <v>37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111</v>
      </c>
      <c s="23" t="s">
        <v>112</v>
      </c>
      <c s="19" t="s">
        <v>37</v>
      </c>
      <c s="24" t="s">
        <v>113</v>
      </c>
      <c s="25" t="s">
        <v>39</v>
      </c>
      <c s="26">
        <v>1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113</v>
      </c>
    </row>
    <row r="108" spans="1:5" ht="12.75">
      <c r="A108" s="30" t="s">
        <v>41</v>
      </c>
      <c r="E108" s="31" t="s">
        <v>37</v>
      </c>
    </row>
    <row r="109" spans="1:5" ht="12.75">
      <c r="A109" t="s">
        <v>42</v>
      </c>
      <c r="E109" s="29" t="s">
        <v>37</v>
      </c>
    </row>
    <row r="110" spans="1:16" ht="12.75">
      <c r="A110" s="19" t="s">
        <v>35</v>
      </c>
      <c s="23" t="s">
        <v>114</v>
      </c>
      <c s="23" t="s">
        <v>115</v>
      </c>
      <c s="19" t="s">
        <v>37</v>
      </c>
      <c s="24" t="s">
        <v>116</v>
      </c>
      <c s="25" t="s">
        <v>47</v>
      </c>
      <c s="26">
        <v>1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37</v>
      </c>
    </row>
    <row r="112" spans="1:5" ht="12.75">
      <c r="A112" s="30" t="s">
        <v>41</v>
      </c>
      <c r="E112" s="31" t="s">
        <v>37</v>
      </c>
    </row>
    <row r="113" spans="1:5" ht="12.75">
      <c r="A113" t="s">
        <v>42</v>
      </c>
      <c r="E113" s="29" t="s">
        <v>37</v>
      </c>
    </row>
    <row r="114" spans="1:18" ht="12.75" customHeight="1">
      <c r="A114" s="5" t="s">
        <v>33</v>
      </c>
      <c s="5"/>
      <c s="34" t="s">
        <v>117</v>
      </c>
      <c s="5"/>
      <c s="21" t="s">
        <v>118</v>
      </c>
      <c s="5"/>
      <c s="5"/>
      <c s="5"/>
      <c s="35">
        <f>0+Q114</f>
      </c>
      <c r="O114">
        <f>0+R114</f>
      </c>
      <c r="Q114">
        <f>0+I115+I119</f>
      </c>
      <c>
        <f>0+O115+O119</f>
      </c>
    </row>
    <row r="115" spans="1:16" ht="12.75">
      <c r="A115" s="19" t="s">
        <v>35</v>
      </c>
      <c s="23" t="s">
        <v>119</v>
      </c>
      <c s="23" t="s">
        <v>120</v>
      </c>
      <c s="19" t="s">
        <v>37</v>
      </c>
      <c s="24" t="s">
        <v>121</v>
      </c>
      <c s="25" t="s">
        <v>39</v>
      </c>
      <c s="26">
        <v>1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121</v>
      </c>
    </row>
    <row r="117" spans="1:5" ht="12.75">
      <c r="A117" s="30" t="s">
        <v>41</v>
      </c>
      <c r="E117" s="31" t="s">
        <v>37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122</v>
      </c>
      <c s="23" t="s">
        <v>123</v>
      </c>
      <c s="19" t="s">
        <v>37</v>
      </c>
      <c s="24" t="s">
        <v>124</v>
      </c>
      <c s="25" t="s">
        <v>39</v>
      </c>
      <c s="26">
        <v>1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124</v>
      </c>
    </row>
    <row r="121" spans="1:5" ht="12.75">
      <c r="A121" s="30" t="s">
        <v>41</v>
      </c>
      <c r="E121" s="31" t="s">
        <v>37</v>
      </c>
    </row>
    <row r="122" spans="1:5" ht="12.75">
      <c r="A122" t="s">
        <v>42</v>
      </c>
      <c r="E122" s="29" t="s">
        <v>37</v>
      </c>
    </row>
    <row r="123" spans="1:18" ht="12.75" customHeight="1">
      <c r="A123" s="5" t="s">
        <v>33</v>
      </c>
      <c s="5"/>
      <c s="34" t="s">
        <v>125</v>
      </c>
      <c s="5"/>
      <c s="21" t="s">
        <v>126</v>
      </c>
      <c s="5"/>
      <c s="5"/>
      <c s="5"/>
      <c s="35">
        <f>0+Q123</f>
      </c>
      <c r="O123">
        <f>0+R123</f>
      </c>
      <c r="Q123">
        <f>0+I124</f>
      </c>
      <c>
        <f>0+O124</f>
      </c>
    </row>
    <row r="124" spans="1:16" ht="12.75">
      <c r="A124" s="19" t="s">
        <v>35</v>
      </c>
      <c s="23" t="s">
        <v>127</v>
      </c>
      <c s="23" t="s">
        <v>128</v>
      </c>
      <c s="19" t="s">
        <v>37</v>
      </c>
      <c s="24" t="s">
        <v>126</v>
      </c>
      <c s="25" t="s">
        <v>39</v>
      </c>
      <c s="26">
        <v>1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12.75">
      <c r="A125" s="28" t="s">
        <v>40</v>
      </c>
      <c r="E125" s="29" t="s">
        <v>126</v>
      </c>
    </row>
    <row r="126" spans="1:5" ht="12.75">
      <c r="A126" s="30" t="s">
        <v>41</v>
      </c>
      <c r="E126" s="31" t="s">
        <v>37</v>
      </c>
    </row>
    <row r="127" spans="1:5" ht="12.75">
      <c r="A127" t="s">
        <v>42</v>
      </c>
      <c r="E127" s="29" t="s">
        <v>37</v>
      </c>
    </row>
    <row r="128" spans="1:18" ht="12.75" customHeight="1">
      <c r="A128" s="5" t="s">
        <v>33</v>
      </c>
      <c s="5"/>
      <c s="34" t="s">
        <v>129</v>
      </c>
      <c s="5"/>
      <c s="21" t="s">
        <v>130</v>
      </c>
      <c s="5"/>
      <c s="5"/>
      <c s="5"/>
      <c s="35">
        <f>0+Q128</f>
      </c>
      <c r="O128">
        <f>0+R128</f>
      </c>
      <c r="Q128">
        <f>0+I129+I133</f>
      </c>
      <c>
        <f>0+O129+O133</f>
      </c>
    </row>
    <row r="129" spans="1:16" ht="12.75">
      <c r="A129" s="19" t="s">
        <v>35</v>
      </c>
      <c s="23" t="s">
        <v>131</v>
      </c>
      <c s="23" t="s">
        <v>132</v>
      </c>
      <c s="19" t="s">
        <v>37</v>
      </c>
      <c s="24" t="s">
        <v>133</v>
      </c>
      <c s="25" t="s">
        <v>39</v>
      </c>
      <c s="26">
        <v>1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133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134</v>
      </c>
      <c s="23" t="s">
        <v>135</v>
      </c>
      <c s="19" t="s">
        <v>37</v>
      </c>
      <c s="24" t="s">
        <v>136</v>
      </c>
      <c s="25" t="s">
        <v>92</v>
      </c>
      <c s="26">
        <v>1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136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0+O8+O101+O110+O131+O152+O161+O250+O267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137</v>
      </c>
      <c s="36">
        <f>0+I8+I101+I110+I131+I152+I161+I250+I267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137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</f>
      </c>
      <c>
        <f>0+O9+O13+O17+O21+O25+O29+O33+O37+O41+O45+O49+O53+O57+O61+O65+O69+O73+O77+O81+O85+O89+O93+O97</f>
      </c>
    </row>
    <row r="9" spans="1:16" ht="12.7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1.6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142</v>
      </c>
    </row>
    <row r="11" spans="1:5" ht="38.25">
      <c r="A11" s="30" t="s">
        <v>41</v>
      </c>
      <c r="E11" s="37" t="s">
        <v>143</v>
      </c>
    </row>
    <row r="12" spans="1:5" ht="12.75">
      <c r="A12" t="s">
        <v>42</v>
      </c>
      <c r="E12" s="29" t="s">
        <v>37</v>
      </c>
    </row>
    <row r="13" spans="1:16" ht="12.7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13.75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51">
      <c r="A15" s="30" t="s">
        <v>41</v>
      </c>
      <c r="E15" s="37" t="s">
        <v>147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148</v>
      </c>
      <c s="19" t="s">
        <v>37</v>
      </c>
      <c s="24" t="s">
        <v>149</v>
      </c>
      <c s="25" t="s">
        <v>141</v>
      </c>
      <c s="26">
        <v>13.75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150</v>
      </c>
    </row>
    <row r="19" spans="1:5" ht="51">
      <c r="A19" s="30" t="s">
        <v>41</v>
      </c>
      <c r="E19" s="37" t="s">
        <v>147</v>
      </c>
    </row>
    <row r="20" spans="1:5" ht="12.75">
      <c r="A20" t="s">
        <v>42</v>
      </c>
      <c r="E20" s="29" t="s">
        <v>37</v>
      </c>
    </row>
    <row r="21" spans="1:16" ht="25.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141</v>
      </c>
      <c s="26">
        <v>1.6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38.25">
      <c r="A22" s="28" t="s">
        <v>40</v>
      </c>
      <c r="E22" s="29" t="s">
        <v>153</v>
      </c>
    </row>
    <row r="23" spans="1:5" ht="38.25">
      <c r="A23" s="30" t="s">
        <v>41</v>
      </c>
      <c r="E23" s="37" t="s">
        <v>143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154</v>
      </c>
      <c s="19" t="s">
        <v>37</v>
      </c>
      <c s="24" t="s">
        <v>155</v>
      </c>
      <c s="25" t="s">
        <v>156</v>
      </c>
      <c s="26">
        <v>2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157</v>
      </c>
    </row>
    <row r="27" spans="1:5" ht="12.75">
      <c r="A27" s="30" t="s">
        <v>41</v>
      </c>
      <c r="E27" s="31" t="s">
        <v>37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158</v>
      </c>
      <c s="19" t="s">
        <v>37</v>
      </c>
      <c s="24" t="s">
        <v>159</v>
      </c>
      <c s="25" t="s">
        <v>160</v>
      </c>
      <c s="26">
        <v>50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161</v>
      </c>
    </row>
    <row r="31" spans="1:5" ht="12.75">
      <c r="A31" s="30" t="s">
        <v>41</v>
      </c>
      <c r="E31" s="31" t="s">
        <v>162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163</v>
      </c>
      <c s="19" t="s">
        <v>37</v>
      </c>
      <c s="24" t="s">
        <v>164</v>
      </c>
      <c s="25" t="s">
        <v>165</v>
      </c>
      <c s="26">
        <v>10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166</v>
      </c>
    </row>
    <row r="35" spans="1:5" ht="12.75">
      <c r="A35" s="30" t="s">
        <v>41</v>
      </c>
      <c r="E35" s="31" t="s">
        <v>167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168</v>
      </c>
      <c s="19" t="s">
        <v>37</v>
      </c>
      <c s="24" t="s">
        <v>169</v>
      </c>
      <c s="25" t="s">
        <v>170</v>
      </c>
      <c s="26">
        <v>18.372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171</v>
      </c>
    </row>
    <row r="39" spans="1:5" ht="114.75">
      <c r="A39" s="30" t="s">
        <v>41</v>
      </c>
      <c r="E39" s="37" t="s">
        <v>172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173</v>
      </c>
      <c s="19" t="s">
        <v>37</v>
      </c>
      <c s="24" t="s">
        <v>174</v>
      </c>
      <c s="25" t="s">
        <v>170</v>
      </c>
      <c s="26">
        <v>9.186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175</v>
      </c>
    </row>
    <row r="43" spans="1:5" ht="12.75">
      <c r="A43" s="30" t="s">
        <v>41</v>
      </c>
      <c r="E43" s="31" t="s">
        <v>176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177</v>
      </c>
      <c s="19" t="s">
        <v>37</v>
      </c>
      <c s="24" t="s">
        <v>178</v>
      </c>
      <c s="25" t="s">
        <v>170</v>
      </c>
      <c s="26">
        <v>3.062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179</v>
      </c>
    </row>
    <row r="47" spans="1:5" ht="12.75">
      <c r="A47" s="30" t="s">
        <v>41</v>
      </c>
      <c r="E47" s="31" t="s">
        <v>180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181</v>
      </c>
      <c s="19" t="s">
        <v>37</v>
      </c>
      <c s="24" t="s">
        <v>182</v>
      </c>
      <c s="25" t="s">
        <v>170</v>
      </c>
      <c s="26">
        <v>3.062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183</v>
      </c>
    </row>
    <row r="51" spans="1:5" ht="12.75">
      <c r="A51" s="30" t="s">
        <v>41</v>
      </c>
      <c r="E51" s="31" t="s">
        <v>180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184</v>
      </c>
      <c s="19" t="s">
        <v>37</v>
      </c>
      <c s="24" t="s">
        <v>185</v>
      </c>
      <c s="25" t="s">
        <v>156</v>
      </c>
      <c s="26">
        <v>176.5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40</v>
      </c>
      <c r="E54" s="29" t="s">
        <v>186</v>
      </c>
    </row>
    <row r="55" spans="1:5" ht="25.5">
      <c r="A55" s="30" t="s">
        <v>41</v>
      </c>
      <c r="E55" s="37" t="s">
        <v>187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188</v>
      </c>
      <c s="19" t="s">
        <v>37</v>
      </c>
      <c s="24" t="s">
        <v>189</v>
      </c>
      <c s="25" t="s">
        <v>141</v>
      </c>
      <c s="26">
        <v>59.8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12.75">
      <c r="A58" s="28" t="s">
        <v>40</v>
      </c>
      <c r="E58" s="29" t="s">
        <v>190</v>
      </c>
    </row>
    <row r="59" spans="1:5" ht="51">
      <c r="A59" s="30" t="s">
        <v>41</v>
      </c>
      <c r="E59" s="37" t="s">
        <v>191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192</v>
      </c>
      <c s="19" t="s">
        <v>37</v>
      </c>
      <c s="24" t="s">
        <v>193</v>
      </c>
      <c s="25" t="s">
        <v>141</v>
      </c>
      <c s="26">
        <v>59.8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194</v>
      </c>
    </row>
    <row r="63" spans="1:5" ht="12.75">
      <c r="A63" s="30" t="s">
        <v>41</v>
      </c>
      <c r="E63" s="31" t="s">
        <v>37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195</v>
      </c>
      <c s="19" t="s">
        <v>37</v>
      </c>
      <c s="24" t="s">
        <v>196</v>
      </c>
      <c s="25" t="s">
        <v>141</v>
      </c>
      <c s="26">
        <v>12.88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197</v>
      </c>
    </row>
    <row r="67" spans="1:5" ht="25.5">
      <c r="A67" s="30" t="s">
        <v>41</v>
      </c>
      <c r="E67" s="37" t="s">
        <v>198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199</v>
      </c>
      <c s="19" t="s">
        <v>37</v>
      </c>
      <c s="24" t="s">
        <v>200</v>
      </c>
      <c s="25" t="s">
        <v>141</v>
      </c>
      <c s="26">
        <v>12.88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201</v>
      </c>
    </row>
    <row r="71" spans="1:5" ht="12.75">
      <c r="A71" s="30" t="s">
        <v>41</v>
      </c>
      <c r="E71" s="31" t="s">
        <v>37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202</v>
      </c>
      <c s="19" t="s">
        <v>37</v>
      </c>
      <c s="24" t="s">
        <v>203</v>
      </c>
      <c s="25" t="s">
        <v>170</v>
      </c>
      <c s="26">
        <v>18.372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51">
      <c r="A74" s="28" t="s">
        <v>40</v>
      </c>
      <c r="E74" s="29" t="s">
        <v>204</v>
      </c>
    </row>
    <row r="75" spans="1:5" ht="12.75">
      <c r="A75" s="30" t="s">
        <v>41</v>
      </c>
      <c r="E75" s="31" t="s">
        <v>205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206</v>
      </c>
      <c s="19" t="s">
        <v>37</v>
      </c>
      <c s="24" t="s">
        <v>207</v>
      </c>
      <c s="25" t="s">
        <v>170</v>
      </c>
      <c s="26">
        <v>12.248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51">
      <c r="A78" s="28" t="s">
        <v>40</v>
      </c>
      <c r="E78" s="29" t="s">
        <v>208</v>
      </c>
    </row>
    <row r="79" spans="1:5" ht="12.75">
      <c r="A79" s="30" t="s">
        <v>41</v>
      </c>
      <c r="E79" s="31" t="s">
        <v>209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210</v>
      </c>
      <c s="19" t="s">
        <v>37</v>
      </c>
      <c s="24" t="s">
        <v>211</v>
      </c>
      <c s="25" t="s">
        <v>170</v>
      </c>
      <c s="26">
        <v>30.62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212</v>
      </c>
    </row>
    <row r="83" spans="1:5" ht="89.25">
      <c r="A83" s="30" t="s">
        <v>41</v>
      </c>
      <c r="E83" s="37" t="s">
        <v>213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214</v>
      </c>
      <c s="19" t="s">
        <v>37</v>
      </c>
      <c s="24" t="s">
        <v>215</v>
      </c>
      <c s="25" t="s">
        <v>170</v>
      </c>
      <c s="26">
        <v>29.802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216</v>
      </c>
    </row>
    <row r="87" spans="1:5" ht="114.75">
      <c r="A87" s="30" t="s">
        <v>41</v>
      </c>
      <c r="E87" s="31" t="s">
        <v>217</v>
      </c>
    </row>
    <row r="88" spans="1:5" ht="12.75">
      <c r="A88" t="s">
        <v>42</v>
      </c>
      <c r="E88" s="29" t="s">
        <v>37</v>
      </c>
    </row>
    <row r="89" spans="1:16" ht="25.5">
      <c r="A89" s="19" t="s">
        <v>35</v>
      </c>
      <c s="23" t="s">
        <v>102</v>
      </c>
      <c s="23" t="s">
        <v>218</v>
      </c>
      <c s="19" t="s">
        <v>37</v>
      </c>
      <c s="24" t="s">
        <v>219</v>
      </c>
      <c s="25" t="s">
        <v>170</v>
      </c>
      <c s="26">
        <v>6.048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219</v>
      </c>
    </row>
    <row r="91" spans="1:5" ht="76.5">
      <c r="A91" s="30" t="s">
        <v>41</v>
      </c>
      <c r="E91" s="37" t="s">
        <v>220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105</v>
      </c>
      <c s="23" t="s">
        <v>221</v>
      </c>
      <c s="19" t="s">
        <v>37</v>
      </c>
      <c s="24" t="s">
        <v>222</v>
      </c>
      <c s="25" t="s">
        <v>223</v>
      </c>
      <c s="26">
        <v>12.096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222</v>
      </c>
    </row>
    <row r="95" spans="1:5" ht="12.75">
      <c r="A95" s="30" t="s">
        <v>41</v>
      </c>
      <c r="E95" s="31" t="s">
        <v>224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99</v>
      </c>
      <c s="23" t="s">
        <v>225</v>
      </c>
      <c s="19" t="s">
        <v>37</v>
      </c>
      <c s="24" t="s">
        <v>226</v>
      </c>
      <c s="25" t="s">
        <v>223</v>
      </c>
      <c s="26">
        <v>55.134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226</v>
      </c>
    </row>
    <row r="99" spans="1:5" ht="12.75">
      <c r="A99" s="30" t="s">
        <v>41</v>
      </c>
      <c r="E99" s="31" t="s">
        <v>227</v>
      </c>
    </row>
    <row r="100" spans="1:5" ht="12.75">
      <c r="A100" t="s">
        <v>42</v>
      </c>
      <c r="E100" s="29" t="s">
        <v>37</v>
      </c>
    </row>
    <row r="101" spans="1:18" ht="12.75" customHeight="1">
      <c r="A101" s="5" t="s">
        <v>33</v>
      </c>
      <c s="5"/>
      <c s="34" t="s">
        <v>14</v>
      </c>
      <c s="5"/>
      <c s="21" t="s">
        <v>228</v>
      </c>
      <c s="5"/>
      <c s="5"/>
      <c s="5"/>
      <c s="35">
        <f>0+Q101</f>
      </c>
      <c r="O101">
        <f>0+R101</f>
      </c>
      <c r="Q101">
        <f>0+I102+I106</f>
      </c>
      <c>
        <f>0+O102+O106</f>
      </c>
    </row>
    <row r="102" spans="1:16" ht="12.75">
      <c r="A102" s="19" t="s">
        <v>35</v>
      </c>
      <c s="23" t="s">
        <v>127</v>
      </c>
      <c s="23" t="s">
        <v>229</v>
      </c>
      <c s="19" t="s">
        <v>37</v>
      </c>
      <c s="24" t="s">
        <v>230</v>
      </c>
      <c s="25" t="s">
        <v>141</v>
      </c>
      <c s="26">
        <v>17.95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25.5">
      <c r="A103" s="28" t="s">
        <v>40</v>
      </c>
      <c r="E103" s="29" t="s">
        <v>231</v>
      </c>
    </row>
    <row r="104" spans="1:5" ht="51">
      <c r="A104" s="30" t="s">
        <v>41</v>
      </c>
      <c r="E104" s="31" t="s">
        <v>232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131</v>
      </c>
      <c s="23" t="s">
        <v>233</v>
      </c>
      <c s="19" t="s">
        <v>37</v>
      </c>
      <c s="24" t="s">
        <v>234</v>
      </c>
      <c s="25" t="s">
        <v>141</v>
      </c>
      <c s="26">
        <v>21.262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234</v>
      </c>
    </row>
    <row r="108" spans="1:5" ht="12.75">
      <c r="A108" s="30" t="s">
        <v>41</v>
      </c>
      <c r="E108" s="31" t="s">
        <v>37</v>
      </c>
    </row>
    <row r="109" spans="1:5" ht="12.75">
      <c r="A109" t="s">
        <v>42</v>
      </c>
      <c r="E109" s="29" t="s">
        <v>37</v>
      </c>
    </row>
    <row r="110" spans="1:18" ht="12.75" customHeight="1">
      <c r="A110" s="5" t="s">
        <v>33</v>
      </c>
      <c s="5"/>
      <c s="34" t="s">
        <v>24</v>
      </c>
      <c s="5"/>
      <c s="21" t="s">
        <v>235</v>
      </c>
      <c s="5"/>
      <c s="5"/>
      <c s="5"/>
      <c s="35">
        <f>0+Q110</f>
      </c>
      <c r="O110">
        <f>0+R110</f>
      </c>
      <c r="Q110">
        <f>0+I111+I115+I119+I123+I127</f>
      </c>
      <c>
        <f>0+O111+O115+O119+O123+O127</f>
      </c>
    </row>
    <row r="111" spans="1:16" ht="12.75">
      <c r="A111" s="19" t="s">
        <v>35</v>
      </c>
      <c s="23" t="s">
        <v>236</v>
      </c>
      <c s="23" t="s">
        <v>237</v>
      </c>
      <c s="19" t="s">
        <v>37</v>
      </c>
      <c s="24" t="s">
        <v>238</v>
      </c>
      <c s="25" t="s">
        <v>156</v>
      </c>
      <c s="26">
        <v>11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12.75">
      <c r="A112" s="28" t="s">
        <v>40</v>
      </c>
      <c r="E112" s="29" t="s">
        <v>238</v>
      </c>
    </row>
    <row r="113" spans="1:5" ht="12.75">
      <c r="A113" s="30" t="s">
        <v>41</v>
      </c>
      <c r="E113" s="31" t="s">
        <v>37</v>
      </c>
    </row>
    <row r="114" spans="1:5" ht="12.75">
      <c r="A114" t="s">
        <v>42</v>
      </c>
      <c r="E114" s="29" t="s">
        <v>37</v>
      </c>
    </row>
    <row r="115" spans="1:16" ht="12.75">
      <c r="A115" s="19" t="s">
        <v>35</v>
      </c>
      <c s="23" t="s">
        <v>134</v>
      </c>
      <c s="23" t="s">
        <v>239</v>
      </c>
      <c s="19" t="s">
        <v>37</v>
      </c>
      <c s="24" t="s">
        <v>240</v>
      </c>
      <c s="25" t="s">
        <v>170</v>
      </c>
      <c s="26">
        <v>2.213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25.5">
      <c r="A116" s="28" t="s">
        <v>40</v>
      </c>
      <c r="E116" s="29" t="s">
        <v>241</v>
      </c>
    </row>
    <row r="117" spans="1:5" ht="76.5">
      <c r="A117" s="30" t="s">
        <v>41</v>
      </c>
      <c r="E117" s="37" t="s">
        <v>242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243</v>
      </c>
      <c s="23" t="s">
        <v>244</v>
      </c>
      <c s="19" t="s">
        <v>37</v>
      </c>
      <c s="24" t="s">
        <v>245</v>
      </c>
      <c s="25" t="s">
        <v>156</v>
      </c>
      <c s="26">
        <v>11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245</v>
      </c>
    </row>
    <row r="121" spans="1:5" ht="12.75">
      <c r="A121" s="30" t="s">
        <v>41</v>
      </c>
      <c r="E121" s="31" t="s">
        <v>246</v>
      </c>
    </row>
    <row r="122" spans="1:5" ht="12.75">
      <c r="A122" t="s">
        <v>42</v>
      </c>
      <c r="E122" s="29" t="s">
        <v>37</v>
      </c>
    </row>
    <row r="123" spans="1:16" ht="12.75">
      <c r="A123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170</v>
      </c>
      <c s="26">
        <v>0.037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249</v>
      </c>
    </row>
    <row r="125" spans="1:5" ht="25.5">
      <c r="A125" s="30" t="s">
        <v>41</v>
      </c>
      <c r="E125" s="31" t="s">
        <v>250</v>
      </c>
    </row>
    <row r="126" spans="1:5" ht="12.75">
      <c r="A126" t="s">
        <v>42</v>
      </c>
      <c r="E126" s="29" t="s">
        <v>37</v>
      </c>
    </row>
    <row r="127" spans="1:16" ht="12.75">
      <c r="A127" s="19" t="s">
        <v>35</v>
      </c>
      <c s="23" t="s">
        <v>251</v>
      </c>
      <c s="23" t="s">
        <v>252</v>
      </c>
      <c s="19" t="s">
        <v>37</v>
      </c>
      <c s="24" t="s">
        <v>253</v>
      </c>
      <c s="25" t="s">
        <v>141</v>
      </c>
      <c s="26">
        <v>0.099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12.75">
      <c r="A128" s="28" t="s">
        <v>40</v>
      </c>
      <c r="E128" s="29" t="s">
        <v>253</v>
      </c>
    </row>
    <row r="129" spans="1:5" ht="12.75">
      <c r="A129" s="30" t="s">
        <v>41</v>
      </c>
      <c r="E129" s="31" t="s">
        <v>254</v>
      </c>
    </row>
    <row r="130" spans="1:5" ht="12.75">
      <c r="A130" t="s">
        <v>42</v>
      </c>
      <c r="E130" s="29" t="s">
        <v>37</v>
      </c>
    </row>
    <row r="131" spans="1:18" ht="12.75" customHeight="1">
      <c r="A131" s="5" t="s">
        <v>33</v>
      </c>
      <c s="5"/>
      <c s="34" t="s">
        <v>26</v>
      </c>
      <c s="5"/>
      <c s="21" t="s">
        <v>255</v>
      </c>
      <c s="5"/>
      <c s="5"/>
      <c s="5"/>
      <c s="35">
        <f>0+Q131</f>
      </c>
      <c r="O131">
        <f>0+R131</f>
      </c>
      <c r="Q131">
        <f>0+I132+I136+I140+I144+I148</f>
      </c>
      <c>
        <f>0+O132+O136+O140+O144+O148</f>
      </c>
    </row>
    <row r="132" spans="1:16" ht="12.75">
      <c r="A132" s="19" t="s">
        <v>35</v>
      </c>
      <c s="23" t="s">
        <v>108</v>
      </c>
      <c s="23" t="s">
        <v>256</v>
      </c>
      <c s="19" t="s">
        <v>37</v>
      </c>
      <c s="24" t="s">
        <v>257</v>
      </c>
      <c s="25" t="s">
        <v>141</v>
      </c>
      <c s="26">
        <v>1.6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258</v>
      </c>
    </row>
    <row r="134" spans="1:5" ht="12.75">
      <c r="A134" s="30" t="s">
        <v>41</v>
      </c>
      <c r="E134" s="31" t="s">
        <v>259</v>
      </c>
    </row>
    <row r="135" spans="1:5" ht="12.75">
      <c r="A135" t="s">
        <v>42</v>
      </c>
      <c r="E135" s="29" t="s">
        <v>37</v>
      </c>
    </row>
    <row r="136" spans="1:16" ht="25.5">
      <c r="A136" s="19" t="s">
        <v>35</v>
      </c>
      <c s="23" t="s">
        <v>111</v>
      </c>
      <c s="23" t="s">
        <v>260</v>
      </c>
      <c s="19" t="s">
        <v>37</v>
      </c>
      <c s="24" t="s">
        <v>261</v>
      </c>
      <c s="25" t="s">
        <v>141</v>
      </c>
      <c s="26">
        <v>13.15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262</v>
      </c>
    </row>
    <row r="138" spans="1:5" ht="76.5">
      <c r="A138" s="30" t="s">
        <v>41</v>
      </c>
      <c r="E138" s="37" t="s">
        <v>263</v>
      </c>
    </row>
    <row r="139" spans="1:5" ht="12.75">
      <c r="A139" t="s">
        <v>42</v>
      </c>
      <c r="E139" s="29" t="s">
        <v>37</v>
      </c>
    </row>
    <row r="140" spans="1:16" ht="25.5">
      <c r="A140" s="19" t="s">
        <v>35</v>
      </c>
      <c s="23" t="s">
        <v>114</v>
      </c>
      <c s="23" t="s">
        <v>264</v>
      </c>
      <c s="19" t="s">
        <v>37</v>
      </c>
      <c s="24" t="s">
        <v>265</v>
      </c>
      <c s="25" t="s">
        <v>141</v>
      </c>
      <c s="26">
        <v>13.15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38.25">
      <c r="A141" s="28" t="s">
        <v>40</v>
      </c>
      <c r="E141" s="29" t="s">
        <v>266</v>
      </c>
    </row>
    <row r="142" spans="1:5" ht="12.75">
      <c r="A142" s="30" t="s">
        <v>41</v>
      </c>
      <c r="E142" s="31" t="s">
        <v>37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122</v>
      </c>
      <c s="23" t="s">
        <v>267</v>
      </c>
      <c s="19" t="s">
        <v>37</v>
      </c>
      <c s="24" t="s">
        <v>268</v>
      </c>
      <c s="25" t="s">
        <v>141</v>
      </c>
      <c s="26">
        <v>0.8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12.75">
      <c r="A145" s="28" t="s">
        <v>40</v>
      </c>
      <c r="E145" s="29" t="s">
        <v>268</v>
      </c>
    </row>
    <row r="146" spans="1:5" ht="25.5">
      <c r="A146" s="30" t="s">
        <v>41</v>
      </c>
      <c r="E146" s="37" t="s">
        <v>269</v>
      </c>
    </row>
    <row r="147" spans="1:5" ht="12.75">
      <c r="A147" t="s">
        <v>42</v>
      </c>
      <c r="E147" s="29" t="s">
        <v>37</v>
      </c>
    </row>
    <row r="148" spans="1:16" ht="25.5">
      <c r="A148" s="19" t="s">
        <v>35</v>
      </c>
      <c s="23" t="s">
        <v>119</v>
      </c>
      <c s="23" t="s">
        <v>270</v>
      </c>
      <c s="19" t="s">
        <v>37</v>
      </c>
      <c s="24" t="s">
        <v>271</v>
      </c>
      <c s="25" t="s">
        <v>141</v>
      </c>
      <c s="26">
        <v>1.6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51">
      <c r="A149" s="28" t="s">
        <v>40</v>
      </c>
      <c r="E149" s="29" t="s">
        <v>272</v>
      </c>
    </row>
    <row r="150" spans="1:5" ht="12.75">
      <c r="A150" s="30" t="s">
        <v>41</v>
      </c>
      <c r="E150" s="31" t="s">
        <v>259</v>
      </c>
    </row>
    <row r="151" spans="1:5" ht="12.75">
      <c r="A151" t="s">
        <v>42</v>
      </c>
      <c r="E151" s="29" t="s">
        <v>37</v>
      </c>
    </row>
    <row r="152" spans="1:18" ht="12.75" customHeight="1">
      <c r="A152" s="5" t="s">
        <v>33</v>
      </c>
      <c s="5"/>
      <c s="34" t="s">
        <v>273</v>
      </c>
      <c s="5"/>
      <c s="21" t="s">
        <v>274</v>
      </c>
      <c s="5"/>
      <c s="5"/>
      <c s="5"/>
      <c s="35">
        <f>0+Q152</f>
      </c>
      <c r="O152">
        <f>0+R152</f>
      </c>
      <c r="Q152">
        <f>0+I153+I157</f>
      </c>
      <c>
        <f>0+O153+O157</f>
      </c>
    </row>
    <row r="153" spans="1:16" ht="12.75">
      <c r="A153" s="19" t="s">
        <v>35</v>
      </c>
      <c s="23" t="s">
        <v>275</v>
      </c>
      <c s="23" t="s">
        <v>276</v>
      </c>
      <c s="19" t="s">
        <v>37</v>
      </c>
      <c s="24" t="s">
        <v>277</v>
      </c>
      <c s="25" t="s">
        <v>156</v>
      </c>
      <c s="26">
        <v>180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12.75">
      <c r="A154" s="28" t="s">
        <v>40</v>
      </c>
      <c r="E154" s="29" t="s">
        <v>277</v>
      </c>
    </row>
    <row r="155" spans="1:5" ht="12.75">
      <c r="A155" s="30" t="s">
        <v>41</v>
      </c>
      <c r="E155" s="31" t="s">
        <v>37</v>
      </c>
    </row>
    <row r="156" spans="1:5" ht="12.75">
      <c r="A156" t="s">
        <v>42</v>
      </c>
      <c r="E156" s="29" t="s">
        <v>37</v>
      </c>
    </row>
    <row r="157" spans="1:16" ht="12.75">
      <c r="A157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156</v>
      </c>
      <c s="26">
        <v>180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12.75">
      <c r="A158" s="28" t="s">
        <v>40</v>
      </c>
      <c r="E158" s="29" t="s">
        <v>281</v>
      </c>
    </row>
    <row r="159" spans="1:5" ht="12.75">
      <c r="A159" s="30" t="s">
        <v>41</v>
      </c>
      <c r="E159" s="31" t="s">
        <v>37</v>
      </c>
    </row>
    <row r="160" spans="1:5" ht="12.75">
      <c r="A160" t="s">
        <v>42</v>
      </c>
      <c r="E160" s="29" t="s">
        <v>37</v>
      </c>
    </row>
    <row r="161" spans="1:18" ht="12.75" customHeight="1">
      <c r="A161" s="5" t="s">
        <v>33</v>
      </c>
      <c s="5"/>
      <c s="34" t="s">
        <v>60</v>
      </c>
      <c s="5"/>
      <c s="21" t="s">
        <v>282</v>
      </c>
      <c s="5"/>
      <c s="5"/>
      <c s="5"/>
      <c s="35">
        <f>0+Q161</f>
      </c>
      <c r="O161">
        <f>0+R161</f>
      </c>
      <c r="Q161">
        <f>0+I162+I166+I170+I174+I178+I182+I186+I190+I194+I198+I202+I206+I210+I214+I218+I222+I226+I230+I234+I238+I242+I246</f>
      </c>
      <c>
        <f>0+O162+O166+O170+O174+O178+O182+O186+O190+O194+O198+O202+O206+O210+O214+O218+O222+O226+O230+O234+O238+O242+O246</f>
      </c>
    </row>
    <row r="162" spans="1:16" ht="12.75">
      <c r="A162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156</v>
      </c>
      <c s="26">
        <v>182.7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285</v>
      </c>
    </row>
    <row r="164" spans="1:5" ht="25.5">
      <c r="A164" s="30" t="s">
        <v>41</v>
      </c>
      <c r="E164" s="31" t="s">
        <v>286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287</v>
      </c>
      <c s="23" t="s">
        <v>288</v>
      </c>
      <c s="19" t="s">
        <v>37</v>
      </c>
      <c s="24" t="s">
        <v>289</v>
      </c>
      <c s="25" t="s">
        <v>47</v>
      </c>
      <c s="26">
        <v>2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289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290</v>
      </c>
      <c s="23" t="s">
        <v>291</v>
      </c>
      <c s="19" t="s">
        <v>37</v>
      </c>
      <c s="24" t="s">
        <v>292</v>
      </c>
      <c s="25" t="s">
        <v>47</v>
      </c>
      <c s="26">
        <v>3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292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47</v>
      </c>
      <c s="26">
        <v>4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295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296</v>
      </c>
      <c s="23" t="s">
        <v>297</v>
      </c>
      <c s="19" t="s">
        <v>37</v>
      </c>
      <c s="24" t="s">
        <v>298</v>
      </c>
      <c s="25" t="s">
        <v>47</v>
      </c>
      <c s="26">
        <v>3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298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299</v>
      </c>
      <c s="23" t="s">
        <v>300</v>
      </c>
      <c s="19" t="s">
        <v>37</v>
      </c>
      <c s="24" t="s">
        <v>301</v>
      </c>
      <c s="25" t="s">
        <v>47</v>
      </c>
      <c s="26">
        <v>3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301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302</v>
      </c>
      <c s="23" t="s">
        <v>303</v>
      </c>
      <c s="19" t="s">
        <v>37</v>
      </c>
      <c s="24" t="s">
        <v>304</v>
      </c>
      <c s="25" t="s">
        <v>47</v>
      </c>
      <c s="26">
        <v>2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304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305</v>
      </c>
      <c s="23" t="s">
        <v>306</v>
      </c>
      <c s="19" t="s">
        <v>37</v>
      </c>
      <c s="24" t="s">
        <v>307</v>
      </c>
      <c s="25" t="s">
        <v>47</v>
      </c>
      <c s="26">
        <v>2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307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308</v>
      </c>
      <c s="23" t="s">
        <v>309</v>
      </c>
      <c s="19" t="s">
        <v>37</v>
      </c>
      <c s="24" t="s">
        <v>310</v>
      </c>
      <c s="25" t="s">
        <v>47</v>
      </c>
      <c s="26">
        <v>2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310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311</v>
      </c>
      <c s="23" t="s">
        <v>312</v>
      </c>
      <c s="19" t="s">
        <v>37</v>
      </c>
      <c s="24" t="s">
        <v>313</v>
      </c>
      <c s="25" t="s">
        <v>47</v>
      </c>
      <c s="26">
        <v>2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313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314</v>
      </c>
      <c s="23" t="s">
        <v>315</v>
      </c>
      <c s="19" t="s">
        <v>37</v>
      </c>
      <c s="24" t="s">
        <v>316</v>
      </c>
      <c s="25" t="s">
        <v>156</v>
      </c>
      <c s="26">
        <v>15.5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37</v>
      </c>
    </row>
    <row r="204" spans="1:5" ht="25.5">
      <c r="A204" s="30" t="s">
        <v>41</v>
      </c>
      <c r="E204" s="37" t="s">
        <v>317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318</v>
      </c>
      <c s="23" t="s">
        <v>319</v>
      </c>
      <c s="19" t="s">
        <v>37</v>
      </c>
      <c s="24" t="s">
        <v>320</v>
      </c>
      <c s="25" t="s">
        <v>47</v>
      </c>
      <c s="26">
        <v>2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320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25.5">
      <c r="A210" s="19" t="s">
        <v>35</v>
      </c>
      <c s="23" t="s">
        <v>321</v>
      </c>
      <c s="23" t="s">
        <v>322</v>
      </c>
      <c s="19" t="s">
        <v>37</v>
      </c>
      <c s="24" t="s">
        <v>323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25.5">
      <c r="A211" s="28" t="s">
        <v>40</v>
      </c>
      <c r="E211" s="29" t="s">
        <v>323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324</v>
      </c>
      <c s="23" t="s">
        <v>325</v>
      </c>
      <c s="19" t="s">
        <v>37</v>
      </c>
      <c s="24" t="s">
        <v>326</v>
      </c>
      <c s="25" t="s">
        <v>47</v>
      </c>
      <c s="26">
        <v>2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37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327</v>
      </c>
      <c s="23" t="s">
        <v>328</v>
      </c>
      <c s="19" t="s">
        <v>37</v>
      </c>
      <c s="24" t="s">
        <v>329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330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331</v>
      </c>
      <c s="23" t="s">
        <v>332</v>
      </c>
      <c s="19" t="s">
        <v>37</v>
      </c>
      <c s="24" t="s">
        <v>333</v>
      </c>
      <c s="25" t="s">
        <v>39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51">
      <c r="A223" s="28" t="s">
        <v>40</v>
      </c>
      <c r="E223" s="29" t="s">
        <v>334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25.5">
      <c r="A226" s="19" t="s">
        <v>35</v>
      </c>
      <c s="23" t="s">
        <v>335</v>
      </c>
      <c s="23" t="s">
        <v>336</v>
      </c>
      <c s="19" t="s">
        <v>37</v>
      </c>
      <c s="24" t="s">
        <v>337</v>
      </c>
      <c s="25" t="s">
        <v>156</v>
      </c>
      <c s="26">
        <v>180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25.5">
      <c r="A227" s="28" t="s">
        <v>40</v>
      </c>
      <c r="E227" s="29" t="s">
        <v>338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339</v>
      </c>
      <c s="23" t="s">
        <v>340</v>
      </c>
      <c s="19" t="s">
        <v>37</v>
      </c>
      <c s="24" t="s">
        <v>341</v>
      </c>
      <c s="25" t="s">
        <v>47</v>
      </c>
      <c s="26">
        <v>2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38.25">
      <c r="A231" s="28" t="s">
        <v>40</v>
      </c>
      <c r="E231" s="29" t="s">
        <v>342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343</v>
      </c>
      <c s="23" t="s">
        <v>344</v>
      </c>
      <c s="19" t="s">
        <v>37</v>
      </c>
      <c s="24" t="s">
        <v>345</v>
      </c>
      <c s="25" t="s">
        <v>156</v>
      </c>
      <c s="26">
        <v>160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346</v>
      </c>
    </row>
    <row r="236" spans="1:5" ht="25.5">
      <c r="A236" s="30" t="s">
        <v>41</v>
      </c>
      <c r="E236" s="37" t="s">
        <v>347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348</v>
      </c>
      <c s="23" t="s">
        <v>349</v>
      </c>
      <c s="19" t="s">
        <v>37</v>
      </c>
      <c s="24" t="s">
        <v>350</v>
      </c>
      <c s="25" t="s">
        <v>156</v>
      </c>
      <c s="26">
        <v>160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350</v>
      </c>
    </row>
    <row r="240" spans="1:5" ht="25.5">
      <c r="A240" s="30" t="s">
        <v>41</v>
      </c>
      <c r="E240" s="37" t="s">
        <v>347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351</v>
      </c>
      <c s="23" t="s">
        <v>352</v>
      </c>
      <c s="19" t="s">
        <v>37</v>
      </c>
      <c s="24" t="s">
        <v>353</v>
      </c>
      <c s="25" t="s">
        <v>47</v>
      </c>
      <c s="26">
        <v>2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12.75">
      <c r="A243" s="28" t="s">
        <v>40</v>
      </c>
      <c r="E243" s="29" t="s">
        <v>37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354</v>
      </c>
      <c s="23" t="s">
        <v>355</v>
      </c>
      <c s="19" t="s">
        <v>37</v>
      </c>
      <c s="24" t="s">
        <v>356</v>
      </c>
      <c s="25" t="s">
        <v>47</v>
      </c>
      <c s="26">
        <v>2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356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8" ht="12.75" customHeight="1">
      <c r="A250" s="5" t="s">
        <v>33</v>
      </c>
      <c s="5"/>
      <c s="34" t="s">
        <v>30</v>
      </c>
      <c s="5"/>
      <c s="21" t="s">
        <v>34</v>
      </c>
      <c s="5"/>
      <c s="5"/>
      <c s="5"/>
      <c s="35">
        <f>0+Q250</f>
      </c>
      <c r="O250">
        <f>0+R250</f>
      </c>
      <c r="Q250">
        <f>0+I251+I255+I259+I263</f>
      </c>
      <c>
        <f>0+O251+O255+O259+O263</f>
      </c>
    </row>
    <row r="251" spans="1:16" ht="12.75">
      <c r="A251" s="19" t="s">
        <v>35</v>
      </c>
      <c s="23" t="s">
        <v>357</v>
      </c>
      <c s="23" t="s">
        <v>358</v>
      </c>
      <c s="19" t="s">
        <v>37</v>
      </c>
      <c s="24" t="s">
        <v>359</v>
      </c>
      <c s="25" t="s">
        <v>156</v>
      </c>
      <c s="26">
        <v>2</v>
      </c>
      <c s="27">
        <v>0</v>
      </c>
      <c s="27">
        <f>ROUND(ROUND(H251,2)*ROUND(G251,3),2)</f>
      </c>
      <c r="O251">
        <f>(I251*21)/100</f>
      </c>
      <c t="s">
        <v>14</v>
      </c>
    </row>
    <row r="252" spans="1:5" ht="38.25">
      <c r="A252" s="28" t="s">
        <v>40</v>
      </c>
      <c r="E252" s="29" t="s">
        <v>360</v>
      </c>
    </row>
    <row r="253" spans="1:5" ht="12.75">
      <c r="A253" s="30" t="s">
        <v>41</v>
      </c>
      <c r="E253" s="31" t="s">
        <v>37</v>
      </c>
    </row>
    <row r="254" spans="1:5" ht="12.75">
      <c r="A254" t="s">
        <v>42</v>
      </c>
      <c r="E254" s="29" t="s">
        <v>37</v>
      </c>
    </row>
    <row r="255" spans="1:16" ht="12.75">
      <c r="A255" s="19" t="s">
        <v>35</v>
      </c>
      <c s="23" t="s">
        <v>361</v>
      </c>
      <c s="23" t="s">
        <v>362</v>
      </c>
      <c s="19" t="s">
        <v>37</v>
      </c>
      <c s="24" t="s">
        <v>363</v>
      </c>
      <c s="25" t="s">
        <v>156</v>
      </c>
      <c s="26">
        <v>27.8</v>
      </c>
      <c s="27">
        <v>0</v>
      </c>
      <c s="27">
        <f>ROUND(ROUND(H255,2)*ROUND(G255,3),2)</f>
      </c>
      <c r="O255">
        <f>(I255*21)/100</f>
      </c>
      <c t="s">
        <v>14</v>
      </c>
    </row>
    <row r="256" spans="1:5" ht="12.75">
      <c r="A256" s="28" t="s">
        <v>40</v>
      </c>
      <c r="E256" s="29" t="s">
        <v>364</v>
      </c>
    </row>
    <row r="257" spans="1:5" ht="76.5">
      <c r="A257" s="30" t="s">
        <v>41</v>
      </c>
      <c r="E257" s="37" t="s">
        <v>365</v>
      </c>
    </row>
    <row r="258" spans="1:5" ht="12.75">
      <c r="A258" t="s">
        <v>42</v>
      </c>
      <c r="E258" s="29" t="s">
        <v>37</v>
      </c>
    </row>
    <row r="259" spans="1:16" ht="12.75">
      <c r="A259" s="19" t="s">
        <v>35</v>
      </c>
      <c s="23" t="s">
        <v>366</v>
      </c>
      <c s="23" t="s">
        <v>367</v>
      </c>
      <c s="19" t="s">
        <v>37</v>
      </c>
      <c s="24" t="s">
        <v>368</v>
      </c>
      <c s="25" t="s">
        <v>156</v>
      </c>
      <c s="26">
        <v>2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51">
      <c r="A260" s="28" t="s">
        <v>40</v>
      </c>
      <c r="E260" s="29" t="s">
        <v>369</v>
      </c>
    </row>
    <row r="261" spans="1:5" ht="12.75">
      <c r="A261" s="30" t="s">
        <v>41</v>
      </c>
      <c r="E261" s="31" t="s">
        <v>37</v>
      </c>
    </row>
    <row r="262" spans="1:5" ht="12.75">
      <c r="A262" t="s">
        <v>42</v>
      </c>
      <c r="E262" s="29" t="s">
        <v>37</v>
      </c>
    </row>
    <row r="263" spans="1:16" ht="25.5">
      <c r="A263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141</v>
      </c>
      <c s="26">
        <v>1.6</v>
      </c>
      <c s="27">
        <v>0</v>
      </c>
      <c s="27">
        <f>ROUND(ROUND(H263,2)*ROUND(G263,3),2)</f>
      </c>
      <c r="O263">
        <f>(I263*21)/100</f>
      </c>
      <c t="s">
        <v>14</v>
      </c>
    </row>
    <row r="264" spans="1:5" ht="38.25">
      <c r="A264" s="28" t="s">
        <v>40</v>
      </c>
      <c r="E264" s="29" t="s">
        <v>373</v>
      </c>
    </row>
    <row r="265" spans="1:5" ht="12.75">
      <c r="A265" s="30" t="s">
        <v>41</v>
      </c>
      <c r="E265" s="31" t="s">
        <v>37</v>
      </c>
    </row>
    <row r="266" spans="1:5" ht="12.75">
      <c r="A266" t="s">
        <v>42</v>
      </c>
      <c r="E266" s="29" t="s">
        <v>37</v>
      </c>
    </row>
    <row r="267" spans="1:18" ht="12.75" customHeight="1">
      <c r="A267" s="5" t="s">
        <v>33</v>
      </c>
      <c s="5"/>
      <c s="34" t="s">
        <v>374</v>
      </c>
      <c s="5"/>
      <c s="21" t="s">
        <v>375</v>
      </c>
      <c s="5"/>
      <c s="5"/>
      <c s="5"/>
      <c s="35">
        <f>0+Q267</f>
      </c>
      <c r="O267">
        <f>0+R267</f>
      </c>
      <c r="Q267">
        <f>0+I268</f>
      </c>
      <c>
        <f>0+O268</f>
      </c>
    </row>
    <row r="268" spans="1:16" ht="12.75">
      <c r="A268" s="19" t="s">
        <v>35</v>
      </c>
      <c s="23" t="s">
        <v>376</v>
      </c>
      <c s="23" t="s">
        <v>377</v>
      </c>
      <c s="19" t="s">
        <v>37</v>
      </c>
      <c s="24" t="s">
        <v>378</v>
      </c>
      <c s="25" t="s">
        <v>223</v>
      </c>
      <c s="26">
        <v>81.511</v>
      </c>
      <c s="27">
        <v>0</v>
      </c>
      <c s="27">
        <f>ROUND(ROUND(H268,2)*ROUND(G268,3),2)</f>
      </c>
      <c r="O268">
        <f>(I268*21)/100</f>
      </c>
      <c t="s">
        <v>14</v>
      </c>
    </row>
    <row r="269" spans="1:5" ht="38.25">
      <c r="A269" s="28" t="s">
        <v>40</v>
      </c>
      <c r="E269" s="29" t="s">
        <v>379</v>
      </c>
    </row>
    <row r="270" spans="1:5" ht="12.75">
      <c r="A270" s="30" t="s">
        <v>41</v>
      </c>
      <c r="E270" s="31" t="s">
        <v>37</v>
      </c>
    </row>
    <row r="271" spans="1:5" ht="12.75">
      <c r="A271" t="s">
        <v>42</v>
      </c>
      <c r="E271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0+O8+O93+O102+O115+O140+O149+O226+O235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380</v>
      </c>
      <c s="36">
        <f>0+I8+I93+I102+I115+I140+I149+I226+I235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380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</f>
      </c>
      <c>
        <f>0+O9+O13+O17+O21+O25+O29+O33+O37+O41+O45+O49+O53+O57+O61+O65+O69+O73+O77+O81+O85+O89</f>
      </c>
    </row>
    <row r="9" spans="1:16" ht="25.5">
      <c r="A9" s="19" t="s">
        <v>35</v>
      </c>
      <c s="23" t="s">
        <v>20</v>
      </c>
      <c s="23" t="s">
        <v>151</v>
      </c>
      <c s="19" t="s">
        <v>37</v>
      </c>
      <c s="24" t="s">
        <v>152</v>
      </c>
      <c s="25" t="s">
        <v>141</v>
      </c>
      <c s="26">
        <v>2.45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153</v>
      </c>
    </row>
    <row r="11" spans="1:5" ht="12.75">
      <c r="A11" s="30" t="s">
        <v>41</v>
      </c>
      <c r="E11" s="31" t="s">
        <v>381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382</v>
      </c>
      <c s="19" t="s">
        <v>37</v>
      </c>
      <c s="24" t="s">
        <v>383</v>
      </c>
      <c s="25" t="s">
        <v>141</v>
      </c>
      <c s="26">
        <v>12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384</v>
      </c>
    </row>
    <row r="15" spans="1:5" ht="25.5">
      <c r="A15" s="30" t="s">
        <v>41</v>
      </c>
      <c r="E15" s="37" t="s">
        <v>385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386</v>
      </c>
      <c s="19" t="s">
        <v>37</v>
      </c>
      <c s="24" t="s">
        <v>387</v>
      </c>
      <c s="25" t="s">
        <v>141</v>
      </c>
      <c s="26">
        <v>18.638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388</v>
      </c>
    </row>
    <row r="19" spans="1:5" ht="25.5">
      <c r="A19" s="30" t="s">
        <v>41</v>
      </c>
      <c r="E19" s="37" t="s">
        <v>389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390</v>
      </c>
      <c s="19" t="s">
        <v>37</v>
      </c>
      <c s="24" t="s">
        <v>391</v>
      </c>
      <c s="25" t="s">
        <v>141</v>
      </c>
      <c s="26">
        <v>3.75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392</v>
      </c>
    </row>
    <row r="23" spans="1:5" ht="12.75">
      <c r="A23" s="30" t="s">
        <v>41</v>
      </c>
      <c r="E23" s="31" t="s">
        <v>393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394</v>
      </c>
      <c s="19" t="s">
        <v>37</v>
      </c>
      <c s="24" t="s">
        <v>395</v>
      </c>
      <c s="25" t="s">
        <v>141</v>
      </c>
      <c s="26">
        <v>3.25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396</v>
      </c>
    </row>
    <row r="27" spans="1:5" ht="12.75">
      <c r="A27" s="30" t="s">
        <v>41</v>
      </c>
      <c r="E27" s="31" t="s">
        <v>397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158</v>
      </c>
      <c s="19" t="s">
        <v>37</v>
      </c>
      <c s="24" t="s">
        <v>159</v>
      </c>
      <c s="25" t="s">
        <v>160</v>
      </c>
      <c s="26">
        <v>10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161</v>
      </c>
    </row>
    <row r="31" spans="1:5" ht="12.75">
      <c r="A31" s="30" t="s">
        <v>41</v>
      </c>
      <c r="E31" s="31" t="s">
        <v>398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163</v>
      </c>
      <c s="19" t="s">
        <v>37</v>
      </c>
      <c s="24" t="s">
        <v>164</v>
      </c>
      <c s="25" t="s">
        <v>165</v>
      </c>
      <c s="26">
        <v>2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166</v>
      </c>
    </row>
    <row r="35" spans="1:5" ht="12.75">
      <c r="A35" s="30" t="s">
        <v>41</v>
      </c>
      <c r="E35" s="31" t="s">
        <v>399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168</v>
      </c>
      <c s="19" t="s">
        <v>37</v>
      </c>
      <c s="24" t="s">
        <v>169</v>
      </c>
      <c s="25" t="s">
        <v>170</v>
      </c>
      <c s="26">
        <v>3.803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171</v>
      </c>
    </row>
    <row r="39" spans="1:5" ht="38.25">
      <c r="A39" s="30" t="s">
        <v>41</v>
      </c>
      <c r="E39" s="37" t="s">
        <v>400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173</v>
      </c>
      <c s="19" t="s">
        <v>37</v>
      </c>
      <c s="24" t="s">
        <v>174</v>
      </c>
      <c s="25" t="s">
        <v>170</v>
      </c>
      <c s="26">
        <v>1.901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175</v>
      </c>
    </row>
    <row r="43" spans="1:5" ht="12.75">
      <c r="A43" s="30" t="s">
        <v>41</v>
      </c>
      <c r="E43" s="31" t="s">
        <v>401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177</v>
      </c>
      <c s="19" t="s">
        <v>37</v>
      </c>
      <c s="24" t="s">
        <v>178</v>
      </c>
      <c s="25" t="s">
        <v>170</v>
      </c>
      <c s="26">
        <v>0.634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179</v>
      </c>
    </row>
    <row r="47" spans="1:5" ht="12.75">
      <c r="A47" s="30" t="s">
        <v>41</v>
      </c>
      <c r="E47" s="31" t="s">
        <v>402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181</v>
      </c>
      <c s="19" t="s">
        <v>37</v>
      </c>
      <c s="24" t="s">
        <v>182</v>
      </c>
      <c s="25" t="s">
        <v>170</v>
      </c>
      <c s="26">
        <v>0.634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183</v>
      </c>
    </row>
    <row r="51" spans="1:5" ht="12.75">
      <c r="A51" s="30" t="s">
        <v>41</v>
      </c>
      <c r="E51" s="31" t="s">
        <v>402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188</v>
      </c>
      <c s="19" t="s">
        <v>37</v>
      </c>
      <c s="24" t="s">
        <v>189</v>
      </c>
      <c s="25" t="s">
        <v>141</v>
      </c>
      <c s="26">
        <v>17.04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12.75">
      <c r="A54" s="28" t="s">
        <v>40</v>
      </c>
      <c r="E54" s="29" t="s">
        <v>190</v>
      </c>
    </row>
    <row r="55" spans="1:5" ht="25.5">
      <c r="A55" s="30" t="s">
        <v>41</v>
      </c>
      <c r="E55" s="37" t="s">
        <v>403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192</v>
      </c>
      <c s="19" t="s">
        <v>37</v>
      </c>
      <c s="24" t="s">
        <v>193</v>
      </c>
      <c s="25" t="s">
        <v>141</v>
      </c>
      <c s="26">
        <v>17.04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194</v>
      </c>
    </row>
    <row r="59" spans="1:5" ht="12.75">
      <c r="A59" s="30" t="s">
        <v>41</v>
      </c>
      <c r="E59" s="31" t="s">
        <v>37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202</v>
      </c>
      <c s="19" t="s">
        <v>37</v>
      </c>
      <c s="24" t="s">
        <v>203</v>
      </c>
      <c s="25" t="s">
        <v>170</v>
      </c>
      <c s="26">
        <v>3.803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51">
      <c r="A62" s="28" t="s">
        <v>40</v>
      </c>
      <c r="E62" s="29" t="s">
        <v>204</v>
      </c>
    </row>
    <row r="63" spans="1:5" ht="12.75">
      <c r="A63" s="30" t="s">
        <v>41</v>
      </c>
      <c r="E63" s="31" t="s">
        <v>404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206</v>
      </c>
      <c s="19" t="s">
        <v>37</v>
      </c>
      <c s="24" t="s">
        <v>207</v>
      </c>
      <c s="25" t="s">
        <v>170</v>
      </c>
      <c s="26">
        <v>2.535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51">
      <c r="A66" s="28" t="s">
        <v>40</v>
      </c>
      <c r="E66" s="29" t="s">
        <v>208</v>
      </c>
    </row>
    <row r="67" spans="1:5" ht="12.75">
      <c r="A67" s="30" t="s">
        <v>41</v>
      </c>
      <c r="E67" s="31" t="s">
        <v>405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210</v>
      </c>
      <c s="19" t="s">
        <v>37</v>
      </c>
      <c s="24" t="s">
        <v>211</v>
      </c>
      <c s="25" t="s">
        <v>170</v>
      </c>
      <c s="26">
        <v>6.338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212</v>
      </c>
    </row>
    <row r="71" spans="1:5" ht="89.25">
      <c r="A71" s="30" t="s">
        <v>41</v>
      </c>
      <c r="E71" s="37" t="s">
        <v>406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407</v>
      </c>
      <c s="19" t="s">
        <v>37</v>
      </c>
      <c s="24" t="s">
        <v>408</v>
      </c>
      <c s="25" t="s">
        <v>223</v>
      </c>
      <c s="26">
        <v>1.179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12.75">
      <c r="A74" s="28" t="s">
        <v>40</v>
      </c>
      <c r="E74" s="29" t="s">
        <v>37</v>
      </c>
    </row>
    <row r="75" spans="1:5" ht="12.75">
      <c r="A75" s="30" t="s">
        <v>41</v>
      </c>
      <c r="E75" s="31" t="s">
        <v>409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214</v>
      </c>
      <c s="19" t="s">
        <v>37</v>
      </c>
      <c s="24" t="s">
        <v>215</v>
      </c>
      <c s="25" t="s">
        <v>170</v>
      </c>
      <c s="26">
        <v>4.425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216</v>
      </c>
    </row>
    <row r="79" spans="1:5" ht="12.75">
      <c r="A79" s="30" t="s">
        <v>41</v>
      </c>
      <c r="E79" s="31" t="s">
        <v>410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96</v>
      </c>
      <c s="23" t="s">
        <v>218</v>
      </c>
      <c s="19" t="s">
        <v>37</v>
      </c>
      <c s="24" t="s">
        <v>219</v>
      </c>
      <c s="25" t="s">
        <v>170</v>
      </c>
      <c s="26">
        <v>1.538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219</v>
      </c>
    </row>
    <row r="83" spans="1:5" ht="25.5">
      <c r="A83" s="30" t="s">
        <v>41</v>
      </c>
      <c r="E83" s="37" t="s">
        <v>411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99</v>
      </c>
      <c s="23" t="s">
        <v>221</v>
      </c>
      <c s="19" t="s">
        <v>37</v>
      </c>
      <c s="24" t="s">
        <v>222</v>
      </c>
      <c s="25" t="s">
        <v>223</v>
      </c>
      <c s="26">
        <v>3.076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12.75">
      <c r="A86" s="28" t="s">
        <v>40</v>
      </c>
      <c r="E86" s="29" t="s">
        <v>222</v>
      </c>
    </row>
    <row r="87" spans="1:5" ht="12.75">
      <c r="A87" s="30" t="s">
        <v>41</v>
      </c>
      <c r="E87" s="31" t="s">
        <v>412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93</v>
      </c>
      <c s="23" t="s">
        <v>225</v>
      </c>
      <c s="19" t="s">
        <v>37</v>
      </c>
      <c s="24" t="s">
        <v>226</v>
      </c>
      <c s="25" t="s">
        <v>223</v>
      </c>
      <c s="26">
        <v>8.186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226</v>
      </c>
    </row>
    <row r="91" spans="1:5" ht="12.75">
      <c r="A91" s="30" t="s">
        <v>41</v>
      </c>
      <c r="E91" s="31" t="s">
        <v>413</v>
      </c>
    </row>
    <row r="92" spans="1:5" ht="12.75">
      <c r="A92" t="s">
        <v>42</v>
      </c>
      <c r="E92" s="29" t="s">
        <v>37</v>
      </c>
    </row>
    <row r="93" spans="1:18" ht="12.75" customHeight="1">
      <c r="A93" s="5" t="s">
        <v>33</v>
      </c>
      <c s="5"/>
      <c s="34" t="s">
        <v>14</v>
      </c>
      <c s="5"/>
      <c s="21" t="s">
        <v>228</v>
      </c>
      <c s="5"/>
      <c s="5"/>
      <c s="5"/>
      <c s="35">
        <f>0+Q93</f>
      </c>
      <c r="O93">
        <f>0+R93</f>
      </c>
      <c r="Q93">
        <f>0+I94+I98</f>
      </c>
      <c>
        <f>0+O94+O98</f>
      </c>
    </row>
    <row r="94" spans="1:16" ht="12.75">
      <c r="A94" s="19" t="s">
        <v>35</v>
      </c>
      <c s="23" t="s">
        <v>102</v>
      </c>
      <c s="23" t="s">
        <v>229</v>
      </c>
      <c s="19" t="s">
        <v>37</v>
      </c>
      <c s="24" t="s">
        <v>230</v>
      </c>
      <c s="25" t="s">
        <v>141</v>
      </c>
      <c s="26">
        <v>3.75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25.5">
      <c r="A95" s="28" t="s">
        <v>40</v>
      </c>
      <c r="E95" s="29" t="s">
        <v>231</v>
      </c>
    </row>
    <row r="96" spans="1:5" ht="12.75">
      <c r="A96" s="30" t="s">
        <v>41</v>
      </c>
      <c r="E96" s="31" t="s">
        <v>414</v>
      </c>
    </row>
    <row r="97" spans="1:5" ht="12.75">
      <c r="A97" t="s">
        <v>42</v>
      </c>
      <c r="E97" s="29" t="s">
        <v>37</v>
      </c>
    </row>
    <row r="98" spans="1:16" ht="12.75">
      <c r="A98" s="19" t="s">
        <v>35</v>
      </c>
      <c s="23" t="s">
        <v>105</v>
      </c>
      <c s="23" t="s">
        <v>233</v>
      </c>
      <c s="19" t="s">
        <v>37</v>
      </c>
      <c s="24" t="s">
        <v>234</v>
      </c>
      <c s="25" t="s">
        <v>141</v>
      </c>
      <c s="26">
        <v>4.442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12.75">
      <c r="A99" s="28" t="s">
        <v>40</v>
      </c>
      <c r="E99" s="29" t="s">
        <v>234</v>
      </c>
    </row>
    <row r="100" spans="1:5" ht="12.75">
      <c r="A100" s="30" t="s">
        <v>41</v>
      </c>
      <c r="E100" s="31" t="s">
        <v>37</v>
      </c>
    </row>
    <row r="101" spans="1:5" ht="12.75">
      <c r="A101" t="s">
        <v>42</v>
      </c>
      <c r="E101" s="29" t="s">
        <v>37</v>
      </c>
    </row>
    <row r="102" spans="1:18" ht="12.75" customHeight="1">
      <c r="A102" s="5" t="s">
        <v>33</v>
      </c>
      <c s="5"/>
      <c s="34" t="s">
        <v>24</v>
      </c>
      <c s="5"/>
      <c s="21" t="s">
        <v>235</v>
      </c>
      <c s="5"/>
      <c s="5"/>
      <c s="5"/>
      <c s="35">
        <f>0+Q102</f>
      </c>
      <c r="O102">
        <f>0+R102</f>
      </c>
      <c r="Q102">
        <f>0+I103+I107+I111</f>
      </c>
      <c>
        <f>0+O103+O107+O111</f>
      </c>
    </row>
    <row r="103" spans="1:16" ht="12.75">
      <c r="A103" s="19" t="s">
        <v>35</v>
      </c>
      <c s="23" t="s">
        <v>114</v>
      </c>
      <c s="23" t="s">
        <v>237</v>
      </c>
      <c s="19" t="s">
        <v>37</v>
      </c>
      <c s="24" t="s">
        <v>238</v>
      </c>
      <c s="25" t="s">
        <v>156</v>
      </c>
      <c s="26">
        <v>2.5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238</v>
      </c>
    </row>
    <row r="105" spans="1:5" ht="12.75">
      <c r="A105" s="30" t="s">
        <v>41</v>
      </c>
      <c r="E105" s="31" t="s">
        <v>37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108</v>
      </c>
      <c s="23" t="s">
        <v>239</v>
      </c>
      <c s="19" t="s">
        <v>37</v>
      </c>
      <c s="24" t="s">
        <v>240</v>
      </c>
      <c s="25" t="s">
        <v>170</v>
      </c>
      <c s="26">
        <v>0.375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25.5">
      <c r="A108" s="28" t="s">
        <v>40</v>
      </c>
      <c r="E108" s="29" t="s">
        <v>241</v>
      </c>
    </row>
    <row r="109" spans="1:5" ht="25.5">
      <c r="A109" s="30" t="s">
        <v>41</v>
      </c>
      <c r="E109" s="37" t="s">
        <v>415</v>
      </c>
    </row>
    <row r="110" spans="1:5" ht="12.75">
      <c r="A110" t="s">
        <v>42</v>
      </c>
      <c r="E110" s="29" t="s">
        <v>37</v>
      </c>
    </row>
    <row r="111" spans="1:16" ht="12.75">
      <c r="A111" s="19" t="s">
        <v>35</v>
      </c>
      <c s="23" t="s">
        <v>111</v>
      </c>
      <c s="23" t="s">
        <v>244</v>
      </c>
      <c s="19" t="s">
        <v>37</v>
      </c>
      <c s="24" t="s">
        <v>245</v>
      </c>
      <c s="25" t="s">
        <v>156</v>
      </c>
      <c s="26">
        <v>2.5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12.75">
      <c r="A112" s="28" t="s">
        <v>40</v>
      </c>
      <c r="E112" s="29" t="s">
        <v>245</v>
      </c>
    </row>
    <row r="113" spans="1:5" ht="12.75">
      <c r="A113" s="30" t="s">
        <v>41</v>
      </c>
      <c r="E113" s="31" t="s">
        <v>416</v>
      </c>
    </row>
    <row r="114" spans="1:5" ht="12.75">
      <c r="A114" t="s">
        <v>42</v>
      </c>
      <c r="E114" s="29" t="s">
        <v>37</v>
      </c>
    </row>
    <row r="115" spans="1:18" ht="12.75" customHeight="1">
      <c r="A115" s="5" t="s">
        <v>33</v>
      </c>
      <c s="5"/>
      <c s="34" t="s">
        <v>26</v>
      </c>
      <c s="5"/>
      <c s="21" t="s">
        <v>255</v>
      </c>
      <c s="5"/>
      <c s="5"/>
      <c s="5"/>
      <c s="35">
        <f>0+Q115</f>
      </c>
      <c r="O115">
        <f>0+R115</f>
      </c>
      <c r="Q115">
        <f>0+I116+I120+I124+I128+I132+I136</f>
      </c>
      <c>
        <f>0+O116+O120+O124+O128+O132+O136</f>
      </c>
    </row>
    <row r="116" spans="1:16" ht="12.75">
      <c r="A116" s="19" t="s">
        <v>35</v>
      </c>
      <c s="23" t="s">
        <v>119</v>
      </c>
      <c s="23" t="s">
        <v>417</v>
      </c>
      <c s="19" t="s">
        <v>37</v>
      </c>
      <c s="24" t="s">
        <v>418</v>
      </c>
      <c s="25" t="s">
        <v>141</v>
      </c>
      <c s="26">
        <v>6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419</v>
      </c>
    </row>
    <row r="118" spans="1:5" ht="12.75">
      <c r="A118" s="30" t="s">
        <v>41</v>
      </c>
      <c r="E118" s="31" t="s">
        <v>420</v>
      </c>
    </row>
    <row r="119" spans="1:5" ht="12.75">
      <c r="A119" t="s">
        <v>42</v>
      </c>
      <c r="E119" s="29" t="s">
        <v>37</v>
      </c>
    </row>
    <row r="120" spans="1:16" ht="25.5">
      <c r="A120" s="19" t="s">
        <v>35</v>
      </c>
      <c s="23" t="s">
        <v>122</v>
      </c>
      <c s="23" t="s">
        <v>421</v>
      </c>
      <c s="19" t="s">
        <v>37</v>
      </c>
      <c s="24" t="s">
        <v>422</v>
      </c>
      <c s="25" t="s">
        <v>141</v>
      </c>
      <c s="26">
        <v>12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423</v>
      </c>
    </row>
    <row r="122" spans="1:5" ht="12.75">
      <c r="A122" s="30" t="s">
        <v>41</v>
      </c>
      <c r="E122" s="31" t="s">
        <v>424</v>
      </c>
    </row>
    <row r="123" spans="1:5" ht="12.75">
      <c r="A123" t="s">
        <v>42</v>
      </c>
      <c r="E123" s="29" t="s">
        <v>37</v>
      </c>
    </row>
    <row r="124" spans="1:16" ht="12.75">
      <c r="A124" s="19" t="s">
        <v>35</v>
      </c>
      <c s="23" t="s">
        <v>127</v>
      </c>
      <c s="23" t="s">
        <v>425</v>
      </c>
      <c s="19" t="s">
        <v>37</v>
      </c>
      <c s="24" t="s">
        <v>426</v>
      </c>
      <c s="25" t="s">
        <v>141</v>
      </c>
      <c s="26">
        <v>8.75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25.5">
      <c r="A125" s="28" t="s">
        <v>40</v>
      </c>
      <c r="E125" s="29" t="s">
        <v>427</v>
      </c>
    </row>
    <row r="126" spans="1:5" ht="12.75">
      <c r="A126" s="30" t="s">
        <v>41</v>
      </c>
      <c r="E126" s="31" t="s">
        <v>428</v>
      </c>
    </row>
    <row r="127" spans="1:5" ht="12.75">
      <c r="A127" t="s">
        <v>42</v>
      </c>
      <c r="E127" s="29" t="s">
        <v>37</v>
      </c>
    </row>
    <row r="128" spans="1:16" ht="12.75">
      <c r="A128" s="19" t="s">
        <v>35</v>
      </c>
      <c s="23" t="s">
        <v>131</v>
      </c>
      <c s="23" t="s">
        <v>429</v>
      </c>
      <c s="19" t="s">
        <v>37</v>
      </c>
      <c s="24" t="s">
        <v>430</v>
      </c>
      <c s="25" t="s">
        <v>141</v>
      </c>
      <c s="26">
        <v>15.75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431</v>
      </c>
    </row>
    <row r="130" spans="1:5" ht="12.75">
      <c r="A130" s="30" t="s">
        <v>41</v>
      </c>
      <c r="E130" s="31" t="s">
        <v>432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134</v>
      </c>
      <c s="23" t="s">
        <v>433</v>
      </c>
      <c s="19" t="s">
        <v>37</v>
      </c>
      <c s="24" t="s">
        <v>434</v>
      </c>
      <c s="25" t="s">
        <v>141</v>
      </c>
      <c s="26">
        <v>12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435</v>
      </c>
    </row>
    <row r="134" spans="1:5" ht="12.75">
      <c r="A134" s="30" t="s">
        <v>41</v>
      </c>
      <c r="E134" s="31" t="s">
        <v>436</v>
      </c>
    </row>
    <row r="135" spans="1:5" ht="12.75">
      <c r="A135" t="s">
        <v>42</v>
      </c>
      <c r="E135" s="29" t="s">
        <v>37</v>
      </c>
    </row>
    <row r="136" spans="1:16" ht="25.5">
      <c r="A136" s="19" t="s">
        <v>35</v>
      </c>
      <c s="23" t="s">
        <v>243</v>
      </c>
      <c s="23" t="s">
        <v>437</v>
      </c>
      <c s="19" t="s">
        <v>37</v>
      </c>
      <c s="24" t="s">
        <v>438</v>
      </c>
      <c s="25" t="s">
        <v>141</v>
      </c>
      <c s="26">
        <v>15.75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439</v>
      </c>
    </row>
    <row r="138" spans="1:5" ht="12.75">
      <c r="A138" s="30" t="s">
        <v>41</v>
      </c>
      <c r="E138" s="31" t="s">
        <v>440</v>
      </c>
    </row>
    <row r="139" spans="1:5" ht="12.75">
      <c r="A139" t="s">
        <v>42</v>
      </c>
      <c r="E139" s="29" t="s">
        <v>37</v>
      </c>
    </row>
    <row r="140" spans="1:18" ht="12.75" customHeight="1">
      <c r="A140" s="5" t="s">
        <v>33</v>
      </c>
      <c s="5"/>
      <c s="34" t="s">
        <v>273</v>
      </c>
      <c s="5"/>
      <c s="21" t="s">
        <v>274</v>
      </c>
      <c s="5"/>
      <c s="5"/>
      <c s="5"/>
      <c s="35">
        <f>0+Q140</f>
      </c>
      <c r="O140">
        <f>0+R140</f>
      </c>
      <c r="Q140">
        <f>0+I141+I145</f>
      </c>
      <c>
        <f>0+O141+O145</f>
      </c>
    </row>
    <row r="141" spans="1:16" ht="12.75">
      <c r="A141" s="19" t="s">
        <v>35</v>
      </c>
      <c s="23" t="s">
        <v>311</v>
      </c>
      <c s="23" t="s">
        <v>276</v>
      </c>
      <c s="19" t="s">
        <v>37</v>
      </c>
      <c s="24" t="s">
        <v>277</v>
      </c>
      <c s="25" t="s">
        <v>156</v>
      </c>
      <c s="26">
        <v>24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12.75">
      <c r="A142" s="28" t="s">
        <v>40</v>
      </c>
      <c r="E142" s="29" t="s">
        <v>277</v>
      </c>
    </row>
    <row r="143" spans="1:5" ht="12.75">
      <c r="A143" s="30" t="s">
        <v>41</v>
      </c>
      <c r="E143" s="31" t="s">
        <v>37</v>
      </c>
    </row>
    <row r="144" spans="1:5" ht="12.75">
      <c r="A144" t="s">
        <v>42</v>
      </c>
      <c r="E144" s="29" t="s">
        <v>37</v>
      </c>
    </row>
    <row r="145" spans="1:16" ht="12.75">
      <c r="A145" s="19" t="s">
        <v>35</v>
      </c>
      <c s="23" t="s">
        <v>354</v>
      </c>
      <c s="23" t="s">
        <v>279</v>
      </c>
      <c s="19" t="s">
        <v>37</v>
      </c>
      <c s="24" t="s">
        <v>280</v>
      </c>
      <c s="25" t="s">
        <v>156</v>
      </c>
      <c s="26">
        <v>24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40</v>
      </c>
      <c r="E146" s="29" t="s">
        <v>281</v>
      </c>
    </row>
    <row r="147" spans="1:5" ht="12.75">
      <c r="A147" s="30" t="s">
        <v>41</v>
      </c>
      <c r="E147" s="31" t="s">
        <v>37</v>
      </c>
    </row>
    <row r="148" spans="1:5" ht="12.75">
      <c r="A148" t="s">
        <v>42</v>
      </c>
      <c r="E148" s="29" t="s">
        <v>37</v>
      </c>
    </row>
    <row r="149" spans="1:18" ht="12.75" customHeight="1">
      <c r="A149" s="5" t="s">
        <v>33</v>
      </c>
      <c s="5"/>
      <c s="34" t="s">
        <v>60</v>
      </c>
      <c s="5"/>
      <c s="21" t="s">
        <v>282</v>
      </c>
      <c s="5"/>
      <c s="5"/>
      <c s="5"/>
      <c s="35">
        <f>0+Q149</f>
      </c>
      <c r="O149">
        <f>0+R149</f>
      </c>
      <c r="Q149">
        <f>0+I150+I154+I158+I162+I166+I170+I174+I178+I182+I186+I190+I194+I198+I202+I206+I210+I214+I218+I222</f>
      </c>
      <c>
        <f>0+O150+O154+O158+O162+O166+O170+O174+O178+O182+O186+O190+O194+O198+O202+O206+O210+O214+O218+O222</f>
      </c>
    </row>
    <row r="150" spans="1:16" ht="12.75">
      <c r="A150" s="19" t="s">
        <v>35</v>
      </c>
      <c s="23" t="s">
        <v>327</v>
      </c>
      <c s="23" t="s">
        <v>441</v>
      </c>
      <c s="19" t="s">
        <v>37</v>
      </c>
      <c s="24" t="s">
        <v>442</v>
      </c>
      <c s="25" t="s">
        <v>156</v>
      </c>
      <c s="26">
        <v>24.259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442</v>
      </c>
    </row>
    <row r="152" spans="1:5" ht="25.5">
      <c r="A152" s="30" t="s">
        <v>41</v>
      </c>
      <c r="E152" s="31" t="s">
        <v>443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283</v>
      </c>
      <c s="23" t="s">
        <v>444</v>
      </c>
      <c s="19" t="s">
        <v>37</v>
      </c>
      <c s="24" t="s">
        <v>445</v>
      </c>
      <c s="25" t="s">
        <v>47</v>
      </c>
      <c s="26">
        <v>1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445</v>
      </c>
    </row>
    <row r="156" spans="1:5" ht="12.75">
      <c r="A156" s="30" t="s">
        <v>41</v>
      </c>
      <c r="E156" s="31" t="s">
        <v>37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299</v>
      </c>
      <c s="23" t="s">
        <v>446</v>
      </c>
      <c s="19" t="s">
        <v>37</v>
      </c>
      <c s="24" t="s">
        <v>447</v>
      </c>
      <c s="25" t="s">
        <v>47</v>
      </c>
      <c s="26">
        <v>1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447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335</v>
      </c>
      <c s="23" t="s">
        <v>448</v>
      </c>
      <c s="19" t="s">
        <v>37</v>
      </c>
      <c s="24" t="s">
        <v>449</v>
      </c>
      <c s="25" t="s">
        <v>47</v>
      </c>
      <c s="26">
        <v>4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449</v>
      </c>
    </row>
    <row r="164" spans="1:5" ht="51">
      <c r="A164" s="30" t="s">
        <v>41</v>
      </c>
      <c r="E164" s="31" t="s">
        <v>450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290</v>
      </c>
      <c s="23" t="s">
        <v>451</v>
      </c>
      <c s="19" t="s">
        <v>37</v>
      </c>
      <c s="24" t="s">
        <v>452</v>
      </c>
      <c s="25" t="s">
        <v>47</v>
      </c>
      <c s="26">
        <v>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452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247</v>
      </c>
      <c s="23" t="s">
        <v>453</v>
      </c>
      <c s="19" t="s">
        <v>37</v>
      </c>
      <c s="24" t="s">
        <v>454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454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287</v>
      </c>
      <c s="23" t="s">
        <v>455</v>
      </c>
      <c s="19" t="s">
        <v>37</v>
      </c>
      <c s="24" t="s">
        <v>456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456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339</v>
      </c>
      <c s="23" t="s">
        <v>306</v>
      </c>
      <c s="19" t="s">
        <v>37</v>
      </c>
      <c s="24" t="s">
        <v>307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307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293</v>
      </c>
      <c s="23" t="s">
        <v>457</v>
      </c>
      <c s="19" t="s">
        <v>37</v>
      </c>
      <c s="24" t="s">
        <v>458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458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343</v>
      </c>
      <c s="23" t="s">
        <v>312</v>
      </c>
      <c s="19" t="s">
        <v>37</v>
      </c>
      <c s="24" t="s">
        <v>313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313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305</v>
      </c>
      <c s="23" t="s">
        <v>319</v>
      </c>
      <c s="19" t="s">
        <v>37</v>
      </c>
      <c s="24" t="s">
        <v>320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320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25.5">
      <c r="A194" s="19" t="s">
        <v>35</v>
      </c>
      <c s="23" t="s">
        <v>236</v>
      </c>
      <c s="23" t="s">
        <v>459</v>
      </c>
      <c s="19" t="s">
        <v>37</v>
      </c>
      <c s="24" t="s">
        <v>460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461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25.5">
      <c r="A198" s="19" t="s">
        <v>35</v>
      </c>
      <c s="23" t="s">
        <v>251</v>
      </c>
      <c s="23" t="s">
        <v>462</v>
      </c>
      <c s="19" t="s">
        <v>37</v>
      </c>
      <c s="24" t="s">
        <v>463</v>
      </c>
      <c s="25" t="s">
        <v>156</v>
      </c>
      <c s="26">
        <v>23.9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464</v>
      </c>
    </row>
    <row r="200" spans="1:5" ht="12.75">
      <c r="A200" s="30" t="s">
        <v>41</v>
      </c>
      <c r="E200" s="31" t="s">
        <v>465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321</v>
      </c>
      <c s="23" t="s">
        <v>466</v>
      </c>
      <c s="19" t="s">
        <v>37</v>
      </c>
      <c s="24" t="s">
        <v>467</v>
      </c>
      <c s="25" t="s">
        <v>47</v>
      </c>
      <c s="26">
        <v>5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25.5">
      <c r="A203" s="28" t="s">
        <v>40</v>
      </c>
      <c r="E203" s="29" t="s">
        <v>468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296</v>
      </c>
      <c s="23" t="s">
        <v>469</v>
      </c>
      <c s="19" t="s">
        <v>37</v>
      </c>
      <c s="24" t="s">
        <v>470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25.5">
      <c r="A207" s="28" t="s">
        <v>40</v>
      </c>
      <c r="E207" s="29" t="s">
        <v>471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302</v>
      </c>
      <c s="23" t="s">
        <v>472</v>
      </c>
      <c s="19" t="s">
        <v>37</v>
      </c>
      <c s="24" t="s">
        <v>473</v>
      </c>
      <c s="25" t="s">
        <v>156</v>
      </c>
      <c s="26">
        <v>23.9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474</v>
      </c>
    </row>
    <row r="212" spans="1:5" ht="12.75">
      <c r="A212" s="30" t="s">
        <v>41</v>
      </c>
      <c r="E212" s="31" t="s">
        <v>465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308</v>
      </c>
      <c s="23" t="s">
        <v>349</v>
      </c>
      <c s="19" t="s">
        <v>37</v>
      </c>
      <c s="24" t="s">
        <v>350</v>
      </c>
      <c s="25" t="s">
        <v>156</v>
      </c>
      <c s="26">
        <v>23.9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350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314</v>
      </c>
      <c s="23" t="s">
        <v>352</v>
      </c>
      <c s="19" t="s">
        <v>37</v>
      </c>
      <c s="24" t="s">
        <v>353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37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331</v>
      </c>
      <c s="23" t="s">
        <v>355</v>
      </c>
      <c s="19" t="s">
        <v>37</v>
      </c>
      <c s="24" t="s">
        <v>356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356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8" ht="12.75" customHeight="1">
      <c r="A226" s="5" t="s">
        <v>33</v>
      </c>
      <c s="5"/>
      <c s="34" t="s">
        <v>30</v>
      </c>
      <c s="5"/>
      <c s="21" t="s">
        <v>34</v>
      </c>
      <c s="5"/>
      <c s="5"/>
      <c s="5"/>
      <c s="35">
        <f>0+Q226</f>
      </c>
      <c r="O226">
        <f>0+R226</f>
      </c>
      <c r="Q226">
        <f>0+I227+I231</f>
      </c>
      <c>
        <f>0+O227+O231</f>
      </c>
    </row>
    <row r="227" spans="1:16" ht="25.5">
      <c r="A227" s="19" t="s">
        <v>35</v>
      </c>
      <c s="23" t="s">
        <v>348</v>
      </c>
      <c s="23" t="s">
        <v>475</v>
      </c>
      <c s="19" t="s">
        <v>37</v>
      </c>
      <c s="24" t="s">
        <v>476</v>
      </c>
      <c s="25" t="s">
        <v>156</v>
      </c>
      <c s="26">
        <v>12</v>
      </c>
      <c s="27">
        <v>0</v>
      </c>
      <c s="27">
        <f>ROUND(ROUND(H227,2)*ROUND(G227,3),2)</f>
      </c>
      <c r="O227">
        <f>(I227*21)/100</f>
      </c>
      <c t="s">
        <v>14</v>
      </c>
    </row>
    <row r="228" spans="1:5" ht="38.25">
      <c r="A228" s="28" t="s">
        <v>40</v>
      </c>
      <c r="E228" s="29" t="s">
        <v>477</v>
      </c>
    </row>
    <row r="229" spans="1:5" ht="12.75">
      <c r="A229" s="30" t="s">
        <v>41</v>
      </c>
      <c r="E229" s="31" t="s">
        <v>478</v>
      </c>
    </row>
    <row r="230" spans="1:5" ht="12.75">
      <c r="A230" t="s">
        <v>42</v>
      </c>
      <c r="E230" s="29" t="s">
        <v>37</v>
      </c>
    </row>
    <row r="231" spans="1:16" ht="12.75">
      <c r="A231" s="19" t="s">
        <v>35</v>
      </c>
      <c s="23" t="s">
        <v>318</v>
      </c>
      <c s="23" t="s">
        <v>362</v>
      </c>
      <c s="19" t="s">
        <v>37</v>
      </c>
      <c s="24" t="s">
        <v>363</v>
      </c>
      <c s="25" t="s">
        <v>156</v>
      </c>
      <c s="26">
        <v>12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12.75">
      <c r="A232" s="28" t="s">
        <v>40</v>
      </c>
      <c r="E232" s="29" t="s">
        <v>364</v>
      </c>
    </row>
    <row r="233" spans="1:5" ht="12.75">
      <c r="A233" s="30" t="s">
        <v>41</v>
      </c>
      <c r="E233" s="31" t="s">
        <v>479</v>
      </c>
    </row>
    <row r="234" spans="1:5" ht="12.75">
      <c r="A234" t="s">
        <v>42</v>
      </c>
      <c r="E234" s="29" t="s">
        <v>37</v>
      </c>
    </row>
    <row r="235" spans="1:18" ht="12.75" customHeight="1">
      <c r="A235" s="5" t="s">
        <v>33</v>
      </c>
      <c s="5"/>
      <c s="34" t="s">
        <v>374</v>
      </c>
      <c s="5"/>
      <c s="21" t="s">
        <v>375</v>
      </c>
      <c s="5"/>
      <c s="5"/>
      <c s="5"/>
      <c s="35">
        <f>0+Q235</f>
      </c>
      <c r="O235">
        <f>0+R235</f>
      </c>
      <c r="Q235">
        <f>0+I236</f>
      </c>
      <c>
        <f>0+O236</f>
      </c>
    </row>
    <row r="236" spans="1:16" ht="12.75">
      <c r="A236" s="19" t="s">
        <v>35</v>
      </c>
      <c s="23" t="s">
        <v>351</v>
      </c>
      <c s="23" t="s">
        <v>377</v>
      </c>
      <c s="19" t="s">
        <v>37</v>
      </c>
      <c s="24" t="s">
        <v>378</v>
      </c>
      <c s="25" t="s">
        <v>223</v>
      </c>
      <c s="26">
        <v>17.009</v>
      </c>
      <c s="27">
        <v>0</v>
      </c>
      <c s="27">
        <f>ROUND(ROUND(H236,2)*ROUND(G236,3),2)</f>
      </c>
      <c r="O236">
        <f>(I236*21)/100</f>
      </c>
      <c t="s">
        <v>14</v>
      </c>
    </row>
    <row r="237" spans="1:5" ht="38.25">
      <c r="A237" s="28" t="s">
        <v>40</v>
      </c>
      <c r="E237" s="29" t="s">
        <v>379</v>
      </c>
    </row>
    <row r="238" spans="1:5" ht="12.75">
      <c r="A238" s="30" t="s">
        <v>41</v>
      </c>
      <c r="E238" s="31" t="s">
        <v>37</v>
      </c>
    </row>
    <row r="239" spans="1:5" ht="12.75">
      <c r="A239" t="s">
        <v>42</v>
      </c>
      <c r="E239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0+O8+O117+O130+O151+O164+O189+O310+O335+O340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480</v>
      </c>
      <c s="36">
        <f>0+I8+I117+I130+I151+I164+I189+I310+I335+I340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480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</f>
      </c>
      <c>
        <f>0+O9+O13+O17+O21+O25+O29+O33+O37+O41+O45+O49+O53+O57+O61+O65+O69+O73+O77+O81+O85+O89+O93+O97+O101+O105+O109+O113</f>
      </c>
    </row>
    <row r="9" spans="1:16" ht="25.5">
      <c r="A9" s="19" t="s">
        <v>35</v>
      </c>
      <c s="23" t="s">
        <v>20</v>
      </c>
      <c s="23" t="s">
        <v>481</v>
      </c>
      <c s="19" t="s">
        <v>37</v>
      </c>
      <c s="24" t="s">
        <v>482</v>
      </c>
      <c s="25" t="s">
        <v>141</v>
      </c>
      <c s="26">
        <v>55.44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483</v>
      </c>
    </row>
    <row r="11" spans="1:5" ht="114.75">
      <c r="A11" s="30" t="s">
        <v>41</v>
      </c>
      <c r="E11" s="37" t="s">
        <v>484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485</v>
      </c>
      <c s="19" t="s">
        <v>37</v>
      </c>
      <c s="24" t="s">
        <v>486</v>
      </c>
      <c s="25" t="s">
        <v>141</v>
      </c>
      <c s="26">
        <v>8.52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487</v>
      </c>
    </row>
    <row r="15" spans="1:5" ht="38.25">
      <c r="A15" s="30" t="s">
        <v>41</v>
      </c>
      <c r="E15" s="37" t="s">
        <v>488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489</v>
      </c>
      <c s="19" t="s">
        <v>37</v>
      </c>
      <c s="24" t="s">
        <v>490</v>
      </c>
      <c s="25" t="s">
        <v>141</v>
      </c>
      <c s="26">
        <v>4.44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491</v>
      </c>
    </row>
    <row r="19" spans="1:5" ht="63.75">
      <c r="A19" s="30" t="s">
        <v>41</v>
      </c>
      <c r="E19" s="37" t="s">
        <v>492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390</v>
      </c>
      <c s="19" t="s">
        <v>37</v>
      </c>
      <c s="24" t="s">
        <v>391</v>
      </c>
      <c s="25" t="s">
        <v>141</v>
      </c>
      <c s="26">
        <v>72.925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392</v>
      </c>
    </row>
    <row r="23" spans="1:5" ht="89.25">
      <c r="A23" s="30" t="s">
        <v>41</v>
      </c>
      <c r="E23" s="37" t="s">
        <v>493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394</v>
      </c>
      <c s="19" t="s">
        <v>37</v>
      </c>
      <c s="24" t="s">
        <v>395</v>
      </c>
      <c s="25" t="s">
        <v>141</v>
      </c>
      <c s="26">
        <v>55.44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396</v>
      </c>
    </row>
    <row r="27" spans="1:5" ht="114.75">
      <c r="A27" s="30" t="s">
        <v>41</v>
      </c>
      <c r="E27" s="37" t="s">
        <v>484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494</v>
      </c>
      <c s="19" t="s">
        <v>37</v>
      </c>
      <c s="24" t="s">
        <v>495</v>
      </c>
      <c s="25" t="s">
        <v>156</v>
      </c>
      <c s="26">
        <v>2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496</v>
      </c>
    </row>
    <row r="31" spans="1:5" ht="12.75">
      <c r="A31" s="30" t="s">
        <v>41</v>
      </c>
      <c r="E31" s="31" t="s">
        <v>37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158</v>
      </c>
      <c s="19" t="s">
        <v>37</v>
      </c>
      <c s="24" t="s">
        <v>159</v>
      </c>
      <c s="25" t="s">
        <v>160</v>
      </c>
      <c s="26">
        <v>170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161</v>
      </c>
    </row>
    <row r="35" spans="1:5" ht="25.5">
      <c r="A35" s="30" t="s">
        <v>41</v>
      </c>
      <c r="E35" s="37" t="s">
        <v>497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498</v>
      </c>
      <c s="19" t="s">
        <v>37</v>
      </c>
      <c s="24" t="s">
        <v>499</v>
      </c>
      <c s="25" t="s">
        <v>160</v>
      </c>
      <c s="26">
        <v>432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12.75">
      <c r="A38" s="28" t="s">
        <v>40</v>
      </c>
      <c r="E38" s="29" t="s">
        <v>500</v>
      </c>
    </row>
    <row r="39" spans="1:5" ht="25.5">
      <c r="A39" s="30" t="s">
        <v>41</v>
      </c>
      <c r="E39" s="37" t="s">
        <v>501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163</v>
      </c>
      <c s="19" t="s">
        <v>37</v>
      </c>
      <c s="24" t="s">
        <v>164</v>
      </c>
      <c s="25" t="s">
        <v>165</v>
      </c>
      <c s="26">
        <v>34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166</v>
      </c>
    </row>
    <row r="43" spans="1:5" ht="12.75">
      <c r="A43" s="30" t="s">
        <v>41</v>
      </c>
      <c r="E43" s="31" t="s">
        <v>502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503</v>
      </c>
      <c s="19" t="s">
        <v>37</v>
      </c>
      <c s="24" t="s">
        <v>504</v>
      </c>
      <c s="25" t="s">
        <v>165</v>
      </c>
      <c s="26">
        <v>36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505</v>
      </c>
    </row>
    <row r="47" spans="1:5" ht="12.75">
      <c r="A47" s="30" t="s">
        <v>41</v>
      </c>
      <c r="E47" s="31" t="s">
        <v>506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507</v>
      </c>
      <c s="19" t="s">
        <v>37</v>
      </c>
      <c s="24" t="s">
        <v>508</v>
      </c>
      <c s="25" t="s">
        <v>156</v>
      </c>
      <c s="26">
        <v>2.4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509</v>
      </c>
    </row>
    <row r="51" spans="1:5" ht="12.75">
      <c r="A51" s="30" t="s">
        <v>41</v>
      </c>
      <c r="E51" s="31" t="s">
        <v>510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511</v>
      </c>
      <c s="19" t="s">
        <v>37</v>
      </c>
      <c s="24" t="s">
        <v>512</v>
      </c>
      <c s="25" t="s">
        <v>156</v>
      </c>
      <c s="26">
        <v>6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63.75">
      <c r="A54" s="28" t="s">
        <v>40</v>
      </c>
      <c r="E54" s="29" t="s">
        <v>513</v>
      </c>
    </row>
    <row r="55" spans="1:5" ht="12.75">
      <c r="A55" s="30" t="s">
        <v>41</v>
      </c>
      <c r="E55" s="31" t="s">
        <v>514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515</v>
      </c>
      <c s="19" t="s">
        <v>37</v>
      </c>
      <c s="24" t="s">
        <v>516</v>
      </c>
      <c s="25" t="s">
        <v>170</v>
      </c>
      <c s="26">
        <v>14.054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517</v>
      </c>
    </row>
    <row r="59" spans="1:5" ht="63.75">
      <c r="A59" s="30" t="s">
        <v>41</v>
      </c>
      <c r="E59" s="37" t="s">
        <v>518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519</v>
      </c>
      <c s="19" t="s">
        <v>37</v>
      </c>
      <c s="24" t="s">
        <v>520</v>
      </c>
      <c s="25" t="s">
        <v>170</v>
      </c>
      <c s="26">
        <v>76.387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38.25">
      <c r="A62" s="28" t="s">
        <v>40</v>
      </c>
      <c r="E62" s="29" t="s">
        <v>521</v>
      </c>
    </row>
    <row r="63" spans="1:5" ht="178.5">
      <c r="A63" s="30" t="s">
        <v>41</v>
      </c>
      <c r="E63" s="37" t="s">
        <v>522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523</v>
      </c>
      <c s="19" t="s">
        <v>37</v>
      </c>
      <c s="24" t="s">
        <v>524</v>
      </c>
      <c s="25" t="s">
        <v>170</v>
      </c>
      <c s="26">
        <v>38.194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38.25">
      <c r="A66" s="28" t="s">
        <v>40</v>
      </c>
      <c r="E66" s="29" t="s">
        <v>525</v>
      </c>
    </row>
    <row r="67" spans="1:5" ht="12.75">
      <c r="A67" s="30" t="s">
        <v>41</v>
      </c>
      <c r="E67" s="31" t="s">
        <v>526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83</v>
      </c>
      <c s="23" t="s">
        <v>527</v>
      </c>
      <c s="19" t="s">
        <v>37</v>
      </c>
      <c s="24" t="s">
        <v>528</v>
      </c>
      <c s="25" t="s">
        <v>170</v>
      </c>
      <c s="26">
        <v>12.731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529</v>
      </c>
    </row>
    <row r="71" spans="1:5" ht="12.75">
      <c r="A71" s="30" t="s">
        <v>41</v>
      </c>
      <c r="E71" s="31" t="s">
        <v>530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86</v>
      </c>
      <c s="23" t="s">
        <v>181</v>
      </c>
      <c s="19" t="s">
        <v>37</v>
      </c>
      <c s="24" t="s">
        <v>182</v>
      </c>
      <c s="25" t="s">
        <v>170</v>
      </c>
      <c s="26">
        <v>12.731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183</v>
      </c>
    </row>
    <row r="75" spans="1:5" ht="12.75">
      <c r="A75" s="30" t="s">
        <v>41</v>
      </c>
      <c r="E75" s="31" t="s">
        <v>530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195</v>
      </c>
      <c s="19" t="s">
        <v>37</v>
      </c>
      <c s="24" t="s">
        <v>196</v>
      </c>
      <c s="25" t="s">
        <v>141</v>
      </c>
      <c s="26">
        <v>227.846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197</v>
      </c>
    </row>
    <row r="79" spans="1:5" ht="114.75">
      <c r="A79" s="30" t="s">
        <v>41</v>
      </c>
      <c r="E79" s="37" t="s">
        <v>531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199</v>
      </c>
      <c s="19" t="s">
        <v>37</v>
      </c>
      <c s="24" t="s">
        <v>200</v>
      </c>
      <c s="25" t="s">
        <v>141</v>
      </c>
      <c s="26">
        <v>227.846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201</v>
      </c>
    </row>
    <row r="83" spans="1:5" ht="12.75">
      <c r="A83" s="30" t="s">
        <v>41</v>
      </c>
      <c r="E83" s="31" t="s">
        <v>37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202</v>
      </c>
      <c s="19" t="s">
        <v>37</v>
      </c>
      <c s="24" t="s">
        <v>203</v>
      </c>
      <c s="25" t="s">
        <v>170</v>
      </c>
      <c s="26">
        <v>76.387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51">
      <c r="A86" s="28" t="s">
        <v>40</v>
      </c>
      <c r="E86" s="29" t="s">
        <v>204</v>
      </c>
    </row>
    <row r="87" spans="1:5" ht="12.75">
      <c r="A87" s="30" t="s">
        <v>41</v>
      </c>
      <c r="E87" s="31" t="s">
        <v>532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206</v>
      </c>
      <c s="19" t="s">
        <v>37</v>
      </c>
      <c s="24" t="s">
        <v>207</v>
      </c>
      <c s="25" t="s">
        <v>170</v>
      </c>
      <c s="26">
        <v>50.925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40</v>
      </c>
      <c r="E90" s="29" t="s">
        <v>208</v>
      </c>
    </row>
    <row r="91" spans="1:5" ht="12.75">
      <c r="A91" s="30" t="s">
        <v>41</v>
      </c>
      <c r="E91" s="31" t="s">
        <v>533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210</v>
      </c>
      <c s="19" t="s">
        <v>37</v>
      </c>
      <c s="24" t="s">
        <v>211</v>
      </c>
      <c s="25" t="s">
        <v>170</v>
      </c>
      <c s="26">
        <v>127.312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212</v>
      </c>
    </row>
    <row r="95" spans="1:5" ht="89.25">
      <c r="A95" s="30" t="s">
        <v>41</v>
      </c>
      <c r="E95" s="37" t="s">
        <v>534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407</v>
      </c>
      <c s="19" t="s">
        <v>37</v>
      </c>
      <c s="24" t="s">
        <v>408</v>
      </c>
      <c s="25" t="s">
        <v>223</v>
      </c>
      <c s="26">
        <v>26.856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37</v>
      </c>
    </row>
    <row r="99" spans="1:5" ht="12.75">
      <c r="A99" s="30" t="s">
        <v>41</v>
      </c>
      <c r="E99" s="31" t="s">
        <v>535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108</v>
      </c>
      <c s="23" t="s">
        <v>214</v>
      </c>
      <c s="19" t="s">
        <v>37</v>
      </c>
      <c s="24" t="s">
        <v>215</v>
      </c>
      <c s="25" t="s">
        <v>170</v>
      </c>
      <c s="26">
        <v>75.252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40</v>
      </c>
      <c r="E102" s="29" t="s">
        <v>216</v>
      </c>
    </row>
    <row r="103" spans="1:5" ht="12.75">
      <c r="A103" s="30" t="s">
        <v>41</v>
      </c>
      <c r="E103" s="31" t="s">
        <v>536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114</v>
      </c>
      <c s="23" t="s">
        <v>537</v>
      </c>
      <c s="19" t="s">
        <v>37</v>
      </c>
      <c s="24" t="s">
        <v>538</v>
      </c>
      <c s="25" t="s">
        <v>170</v>
      </c>
      <c s="26">
        <v>29.475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38.25">
      <c r="A106" s="28" t="s">
        <v>40</v>
      </c>
      <c r="E106" s="29" t="s">
        <v>539</v>
      </c>
    </row>
    <row r="107" spans="1:5" ht="25.5">
      <c r="A107" s="30" t="s">
        <v>41</v>
      </c>
      <c r="E107" s="31" t="s">
        <v>540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119</v>
      </c>
      <c s="23" t="s">
        <v>541</v>
      </c>
      <c s="19" t="s">
        <v>37</v>
      </c>
      <c s="24" t="s">
        <v>542</v>
      </c>
      <c s="25" t="s">
        <v>223</v>
      </c>
      <c s="26">
        <v>58.95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40</v>
      </c>
      <c r="E110" s="29" t="s">
        <v>542</v>
      </c>
    </row>
    <row r="111" spans="1:5" ht="12.75">
      <c r="A111" s="30" t="s">
        <v>41</v>
      </c>
      <c r="E111" s="31" t="s">
        <v>543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111</v>
      </c>
      <c s="23" t="s">
        <v>225</v>
      </c>
      <c s="19" t="s">
        <v>37</v>
      </c>
      <c s="24" t="s">
        <v>226</v>
      </c>
      <c s="25" t="s">
        <v>223</v>
      </c>
      <c s="26">
        <v>139.216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226</v>
      </c>
    </row>
    <row r="115" spans="1:5" ht="12.75">
      <c r="A115" s="30" t="s">
        <v>41</v>
      </c>
      <c r="E115" s="31" t="s">
        <v>544</v>
      </c>
    </row>
    <row r="116" spans="1:5" ht="12.75">
      <c r="A116" t="s">
        <v>42</v>
      </c>
      <c r="E116" s="29" t="s">
        <v>37</v>
      </c>
    </row>
    <row r="117" spans="1:18" ht="12.75" customHeight="1">
      <c r="A117" s="5" t="s">
        <v>33</v>
      </c>
      <c s="5"/>
      <c s="34" t="s">
        <v>14</v>
      </c>
      <c s="5"/>
      <c s="21" t="s">
        <v>228</v>
      </c>
      <c s="5"/>
      <c s="5"/>
      <c s="5"/>
      <c s="35">
        <f>0+Q117</f>
      </c>
      <c r="O117">
        <f>0+R117</f>
      </c>
      <c r="Q117">
        <f>0+I118+I122+I126</f>
      </c>
      <c>
        <f>0+O118+O122+O126</f>
      </c>
    </row>
    <row r="118" spans="1:16" ht="25.5">
      <c r="A118" s="19" t="s">
        <v>35</v>
      </c>
      <c s="23" t="s">
        <v>122</v>
      </c>
      <c s="23" t="s">
        <v>545</v>
      </c>
      <c s="19" t="s">
        <v>37</v>
      </c>
      <c s="24" t="s">
        <v>546</v>
      </c>
      <c s="25" t="s">
        <v>156</v>
      </c>
      <c s="26">
        <v>52.2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38.25">
      <c r="A119" s="28" t="s">
        <v>40</v>
      </c>
      <c r="E119" s="29" t="s">
        <v>547</v>
      </c>
    </row>
    <row r="120" spans="1:5" ht="25.5">
      <c r="A120" s="30" t="s">
        <v>41</v>
      </c>
      <c r="E120" s="31" t="s">
        <v>548</v>
      </c>
    </row>
    <row r="121" spans="1:5" ht="12.75">
      <c r="A121" t="s">
        <v>42</v>
      </c>
      <c r="E121" s="29" t="s">
        <v>37</v>
      </c>
    </row>
    <row r="122" spans="1:16" ht="12.75">
      <c r="A122" s="19" t="s">
        <v>35</v>
      </c>
      <c s="23" t="s">
        <v>127</v>
      </c>
      <c s="23" t="s">
        <v>229</v>
      </c>
      <c s="19" t="s">
        <v>37</v>
      </c>
      <c s="24" t="s">
        <v>230</v>
      </c>
      <c s="25" t="s">
        <v>141</v>
      </c>
      <c s="26">
        <v>62.64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25.5">
      <c r="A123" s="28" t="s">
        <v>40</v>
      </c>
      <c r="E123" s="29" t="s">
        <v>549</v>
      </c>
    </row>
    <row r="124" spans="1:5" ht="12.75">
      <c r="A124" s="30" t="s">
        <v>41</v>
      </c>
      <c r="E124" s="31" t="s">
        <v>550</v>
      </c>
    </row>
    <row r="125" spans="1:5" ht="12.75">
      <c r="A125" t="s">
        <v>42</v>
      </c>
      <c r="E125" s="29" t="s">
        <v>37</v>
      </c>
    </row>
    <row r="126" spans="1:16" ht="12.75">
      <c r="A126" s="19" t="s">
        <v>35</v>
      </c>
      <c s="23" t="s">
        <v>131</v>
      </c>
      <c s="23" t="s">
        <v>233</v>
      </c>
      <c s="19" t="s">
        <v>37</v>
      </c>
      <c s="24" t="s">
        <v>234</v>
      </c>
      <c s="25" t="s">
        <v>141</v>
      </c>
      <c s="26">
        <v>74.197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12.75">
      <c r="A127" s="28" t="s">
        <v>40</v>
      </c>
      <c r="E127" s="29" t="s">
        <v>234</v>
      </c>
    </row>
    <row r="128" spans="1:5" ht="25.5">
      <c r="A128" s="30" t="s">
        <v>41</v>
      </c>
      <c r="E128" s="31" t="s">
        <v>551</v>
      </c>
    </row>
    <row r="129" spans="1:5" ht="12.75">
      <c r="A129" t="s">
        <v>42</v>
      </c>
      <c r="E129" s="29" t="s">
        <v>37</v>
      </c>
    </row>
    <row r="130" spans="1:18" ht="12.75" customHeight="1">
      <c r="A130" s="5" t="s">
        <v>33</v>
      </c>
      <c s="5"/>
      <c s="34" t="s">
        <v>12</v>
      </c>
      <c s="5"/>
      <c s="21" t="s">
        <v>552</v>
      </c>
      <c s="5"/>
      <c s="5"/>
      <c s="5"/>
      <c s="35">
        <f>0+Q130</f>
      </c>
      <c r="O130">
        <f>0+R130</f>
      </c>
      <c r="Q130">
        <f>0+I131+I135+I139+I143+I147</f>
      </c>
      <c>
        <f>0+O131+O135+O139+O143+O147</f>
      </c>
    </row>
    <row r="131" spans="1:16" ht="12.75">
      <c r="A131" s="19" t="s">
        <v>35</v>
      </c>
      <c s="23" t="s">
        <v>134</v>
      </c>
      <c s="23" t="s">
        <v>553</v>
      </c>
      <c s="19" t="s">
        <v>37</v>
      </c>
      <c s="24" t="s">
        <v>554</v>
      </c>
      <c s="25" t="s">
        <v>39</v>
      </c>
      <c s="26">
        <v>1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12.75">
      <c r="A132" s="28" t="s">
        <v>40</v>
      </c>
      <c r="E132" s="29" t="s">
        <v>37</v>
      </c>
    </row>
    <row r="133" spans="1:5" ht="12.75">
      <c r="A133" s="30" t="s">
        <v>41</v>
      </c>
      <c r="E133" s="31" t="s">
        <v>37</v>
      </c>
    </row>
    <row r="134" spans="1:5" ht="12.75">
      <c r="A134" t="s">
        <v>42</v>
      </c>
      <c r="E134" s="29" t="s">
        <v>37</v>
      </c>
    </row>
    <row r="135" spans="1:16" ht="12.75">
      <c r="A135" s="19" t="s">
        <v>35</v>
      </c>
      <c s="23" t="s">
        <v>243</v>
      </c>
      <c s="23" t="s">
        <v>555</v>
      </c>
      <c s="19" t="s">
        <v>37</v>
      </c>
      <c s="24" t="s">
        <v>556</v>
      </c>
      <c s="25" t="s">
        <v>170</v>
      </c>
      <c s="26">
        <v>1.391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25.5">
      <c r="A136" s="28" t="s">
        <v>40</v>
      </c>
      <c r="E136" s="29" t="s">
        <v>557</v>
      </c>
    </row>
    <row r="137" spans="1:5" ht="76.5">
      <c r="A137" s="30" t="s">
        <v>41</v>
      </c>
      <c r="E137" s="37" t="s">
        <v>558</v>
      </c>
    </row>
    <row r="138" spans="1:5" ht="12.75">
      <c r="A138" t="s">
        <v>42</v>
      </c>
      <c r="E138" s="29" t="s">
        <v>37</v>
      </c>
    </row>
    <row r="139" spans="1:16" ht="12.75">
      <c r="A139" s="19" t="s">
        <v>35</v>
      </c>
      <c s="23" t="s">
        <v>236</v>
      </c>
      <c s="23" t="s">
        <v>559</v>
      </c>
      <c s="19" t="s">
        <v>37</v>
      </c>
      <c s="24" t="s">
        <v>560</v>
      </c>
      <c s="25" t="s">
        <v>170</v>
      </c>
      <c s="26">
        <v>0.106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12.75">
      <c r="A140" s="28" t="s">
        <v>40</v>
      </c>
      <c r="E140" s="29" t="s">
        <v>37</v>
      </c>
    </row>
    <row r="141" spans="1:5" ht="51">
      <c r="A141" s="30" t="s">
        <v>41</v>
      </c>
      <c r="E141" s="37" t="s">
        <v>561</v>
      </c>
    </row>
    <row r="142" spans="1:5" ht="12.75">
      <c r="A142" t="s">
        <v>42</v>
      </c>
      <c r="E142" s="29" t="s">
        <v>37</v>
      </c>
    </row>
    <row r="143" spans="1:16" ht="12.75">
      <c r="A143" s="19" t="s">
        <v>35</v>
      </c>
      <c s="23" t="s">
        <v>247</v>
      </c>
      <c s="23" t="s">
        <v>562</v>
      </c>
      <c s="19" t="s">
        <v>37</v>
      </c>
      <c s="24" t="s">
        <v>563</v>
      </c>
      <c s="25" t="s">
        <v>156</v>
      </c>
      <c s="26">
        <v>52.2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564</v>
      </c>
    </row>
    <row r="145" spans="1:5" ht="12.75">
      <c r="A145" s="30" t="s">
        <v>41</v>
      </c>
      <c r="E145" s="31" t="s">
        <v>565</v>
      </c>
    </row>
    <row r="146" spans="1:5" ht="12.75">
      <c r="A146" t="s">
        <v>42</v>
      </c>
      <c r="E146" s="29" t="s">
        <v>37</v>
      </c>
    </row>
    <row r="147" spans="1:16" ht="12.75">
      <c r="A147" s="19" t="s">
        <v>35</v>
      </c>
      <c s="23" t="s">
        <v>251</v>
      </c>
      <c s="23" t="s">
        <v>566</v>
      </c>
      <c s="19" t="s">
        <v>37</v>
      </c>
      <c s="24" t="s">
        <v>567</v>
      </c>
      <c s="25" t="s">
        <v>156</v>
      </c>
      <c s="26">
        <v>2</v>
      </c>
      <c s="27">
        <v>0</v>
      </c>
      <c s="27">
        <f>ROUND(ROUND(H147,2)*ROUND(G147,3),2)</f>
      </c>
      <c r="O147">
        <f>(I147*21)/100</f>
      </c>
      <c t="s">
        <v>14</v>
      </c>
    </row>
    <row r="148" spans="1:5" ht="12.75">
      <c r="A148" s="28" t="s">
        <v>40</v>
      </c>
      <c r="E148" s="29" t="s">
        <v>567</v>
      </c>
    </row>
    <row r="149" spans="1:5" ht="38.25">
      <c r="A149" s="30" t="s">
        <v>41</v>
      </c>
      <c r="E149" s="31" t="s">
        <v>568</v>
      </c>
    </row>
    <row r="150" spans="1:5" ht="12.75">
      <c r="A150" t="s">
        <v>42</v>
      </c>
      <c r="E150" s="29" t="s">
        <v>37</v>
      </c>
    </row>
    <row r="151" spans="1:18" ht="12.75" customHeight="1">
      <c r="A151" s="5" t="s">
        <v>33</v>
      </c>
      <c s="5"/>
      <c s="34" t="s">
        <v>24</v>
      </c>
      <c s="5"/>
      <c s="21" t="s">
        <v>235</v>
      </c>
      <c s="5"/>
      <c s="5"/>
      <c s="5"/>
      <c s="35">
        <f>0+Q151</f>
      </c>
      <c r="O151">
        <f>0+R151</f>
      </c>
      <c r="Q151">
        <f>0+I152+I156+I160</f>
      </c>
      <c>
        <f>0+O152+O156+O160</f>
      </c>
    </row>
    <row r="152" spans="1:16" ht="12.75">
      <c r="A152" s="19" t="s">
        <v>35</v>
      </c>
      <c s="23" t="s">
        <v>327</v>
      </c>
      <c s="23" t="s">
        <v>239</v>
      </c>
      <c s="19" t="s">
        <v>37</v>
      </c>
      <c s="24" t="s">
        <v>240</v>
      </c>
      <c s="25" t="s">
        <v>170</v>
      </c>
      <c s="26">
        <v>6.264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241</v>
      </c>
    </row>
    <row r="154" spans="1:5" ht="140.25">
      <c r="A154" s="30" t="s">
        <v>41</v>
      </c>
      <c r="E154" s="37" t="s">
        <v>569</v>
      </c>
    </row>
    <row r="155" spans="1:5" ht="12.75">
      <c r="A155" t="s">
        <v>42</v>
      </c>
      <c r="E155" s="29" t="s">
        <v>37</v>
      </c>
    </row>
    <row r="156" spans="1:16" ht="12.75">
      <c r="A156" s="19" t="s">
        <v>35</v>
      </c>
      <c s="23" t="s">
        <v>321</v>
      </c>
      <c s="23" t="s">
        <v>570</v>
      </c>
      <c s="19" t="s">
        <v>37</v>
      </c>
      <c s="24" t="s">
        <v>571</v>
      </c>
      <c s="25" t="s">
        <v>170</v>
      </c>
      <c s="26">
        <v>1.125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40</v>
      </c>
      <c r="E157" s="29" t="s">
        <v>572</v>
      </c>
    </row>
    <row r="158" spans="1:5" ht="25.5">
      <c r="A158" s="30" t="s">
        <v>41</v>
      </c>
      <c r="E158" s="37" t="s">
        <v>573</v>
      </c>
    </row>
    <row r="159" spans="1:5" ht="12.75">
      <c r="A159" t="s">
        <v>42</v>
      </c>
      <c r="E159" s="29" t="s">
        <v>37</v>
      </c>
    </row>
    <row r="160" spans="1:16" ht="12.75">
      <c r="A160" s="19" t="s">
        <v>35</v>
      </c>
      <c s="23" t="s">
        <v>335</v>
      </c>
      <c s="23" t="s">
        <v>574</v>
      </c>
      <c s="19" t="s">
        <v>37</v>
      </c>
      <c s="24" t="s">
        <v>575</v>
      </c>
      <c s="25" t="s">
        <v>170</v>
      </c>
      <c s="26">
        <v>16.321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40</v>
      </c>
      <c r="E161" s="29" t="s">
        <v>576</v>
      </c>
    </row>
    <row r="162" spans="1:5" ht="25.5">
      <c r="A162" s="30" t="s">
        <v>41</v>
      </c>
      <c r="E162" s="31" t="s">
        <v>577</v>
      </c>
    </row>
    <row r="163" spans="1:5" ht="12.75">
      <c r="A163" t="s">
        <v>42</v>
      </c>
      <c r="E163" s="29" t="s">
        <v>37</v>
      </c>
    </row>
    <row r="164" spans="1:18" ht="12.75" customHeight="1">
      <c r="A164" s="5" t="s">
        <v>33</v>
      </c>
      <c s="5"/>
      <c s="34" t="s">
        <v>26</v>
      </c>
      <c s="5"/>
      <c s="21" t="s">
        <v>255</v>
      </c>
      <c s="5"/>
      <c s="5"/>
      <c s="5"/>
      <c s="35">
        <f>0+Q164</f>
      </c>
      <c r="O164">
        <f>0+R164</f>
      </c>
      <c r="Q164">
        <f>0+I165+I169+I173+I177+I181+I185</f>
      </c>
      <c>
        <f>0+O165+O169+O173+O177+O181+O185</f>
      </c>
    </row>
    <row r="165" spans="1:16" ht="12.75">
      <c r="A165" s="19" t="s">
        <v>35</v>
      </c>
      <c s="23" t="s">
        <v>283</v>
      </c>
      <c s="23" t="s">
        <v>578</v>
      </c>
      <c s="19" t="s">
        <v>37</v>
      </c>
      <c s="24" t="s">
        <v>579</v>
      </c>
      <c s="25" t="s">
        <v>141</v>
      </c>
      <c s="26">
        <v>8.52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580</v>
      </c>
    </row>
    <row r="167" spans="1:5" ht="38.25">
      <c r="A167" s="30" t="s">
        <v>41</v>
      </c>
      <c r="E167" s="37" t="s">
        <v>581</v>
      </c>
    </row>
    <row r="168" spans="1:5" ht="12.75">
      <c r="A168" t="s">
        <v>42</v>
      </c>
      <c r="E168" s="29" t="s">
        <v>37</v>
      </c>
    </row>
    <row r="169" spans="1:16" ht="25.5">
      <c r="A169" s="19" t="s">
        <v>35</v>
      </c>
      <c s="23" t="s">
        <v>299</v>
      </c>
      <c s="23" t="s">
        <v>421</v>
      </c>
      <c s="19" t="s">
        <v>37</v>
      </c>
      <c s="24" t="s">
        <v>422</v>
      </c>
      <c s="25" t="s">
        <v>141</v>
      </c>
      <c s="26">
        <v>55.44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423</v>
      </c>
    </row>
    <row r="171" spans="1:5" ht="114.75">
      <c r="A171" s="30" t="s">
        <v>41</v>
      </c>
      <c r="E171" s="37" t="s">
        <v>484</v>
      </c>
    </row>
    <row r="172" spans="1:5" ht="12.75">
      <c r="A172" t="s">
        <v>42</v>
      </c>
      <c r="E172" s="29" t="s">
        <v>37</v>
      </c>
    </row>
    <row r="173" spans="1:16" ht="12.75">
      <c r="A173" s="19" t="s">
        <v>35</v>
      </c>
      <c s="23" t="s">
        <v>290</v>
      </c>
      <c s="23" t="s">
        <v>582</v>
      </c>
      <c s="19" t="s">
        <v>37</v>
      </c>
      <c s="24" t="s">
        <v>583</v>
      </c>
      <c s="25" t="s">
        <v>141</v>
      </c>
      <c s="26">
        <v>55.44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584</v>
      </c>
    </row>
    <row r="175" spans="1:5" ht="12.75">
      <c r="A175" s="30" t="s">
        <v>41</v>
      </c>
      <c r="E175" s="31" t="s">
        <v>37</v>
      </c>
    </row>
    <row r="176" spans="1:5" ht="12.75">
      <c r="A176" t="s">
        <v>42</v>
      </c>
      <c r="E176" s="29" t="s">
        <v>37</v>
      </c>
    </row>
    <row r="177" spans="1:16" ht="12.75">
      <c r="A177" s="19" t="s">
        <v>35</v>
      </c>
      <c s="23" t="s">
        <v>296</v>
      </c>
      <c s="23" t="s">
        <v>429</v>
      </c>
      <c s="19" t="s">
        <v>37</v>
      </c>
      <c s="24" t="s">
        <v>430</v>
      </c>
      <c s="25" t="s">
        <v>141</v>
      </c>
      <c s="26">
        <v>55.44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40</v>
      </c>
      <c r="E178" s="29" t="s">
        <v>431</v>
      </c>
    </row>
    <row r="179" spans="1:5" ht="12.75">
      <c r="A179" s="30" t="s">
        <v>41</v>
      </c>
      <c r="E179" s="31" t="s">
        <v>37</v>
      </c>
    </row>
    <row r="180" spans="1:5" ht="12.75">
      <c r="A180" t="s">
        <v>42</v>
      </c>
      <c r="E180" s="29" t="s">
        <v>37</v>
      </c>
    </row>
    <row r="181" spans="1:16" ht="12.75">
      <c r="A181" s="19" t="s">
        <v>35</v>
      </c>
      <c s="23" t="s">
        <v>287</v>
      </c>
      <c s="23" t="s">
        <v>433</v>
      </c>
      <c s="19" t="s">
        <v>37</v>
      </c>
      <c s="24" t="s">
        <v>434</v>
      </c>
      <c s="25" t="s">
        <v>141</v>
      </c>
      <c s="26">
        <v>72.925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40</v>
      </c>
      <c r="E182" s="29" t="s">
        <v>435</v>
      </c>
    </row>
    <row r="183" spans="1:5" ht="12.75">
      <c r="A183" s="30" t="s">
        <v>41</v>
      </c>
      <c r="E183" s="31" t="s">
        <v>37</v>
      </c>
    </row>
    <row r="184" spans="1:5" ht="12.75">
      <c r="A184" t="s">
        <v>42</v>
      </c>
      <c r="E184" s="29" t="s">
        <v>37</v>
      </c>
    </row>
    <row r="185" spans="1:16" ht="25.5">
      <c r="A185" s="19" t="s">
        <v>35</v>
      </c>
      <c s="23" t="s">
        <v>293</v>
      </c>
      <c s="23" t="s">
        <v>585</v>
      </c>
      <c s="19" t="s">
        <v>37</v>
      </c>
      <c s="24" t="s">
        <v>586</v>
      </c>
      <c s="25" t="s">
        <v>141</v>
      </c>
      <c s="26">
        <v>72.925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40</v>
      </c>
      <c r="E186" s="29" t="s">
        <v>587</v>
      </c>
    </row>
    <row r="187" spans="1:5" ht="76.5">
      <c r="A187" s="30" t="s">
        <v>41</v>
      </c>
      <c r="E187" s="37" t="s">
        <v>588</v>
      </c>
    </row>
    <row r="188" spans="1:5" ht="12.75">
      <c r="A188" t="s">
        <v>42</v>
      </c>
      <c r="E188" s="29" t="s">
        <v>37</v>
      </c>
    </row>
    <row r="189" spans="1:18" ht="12.75" customHeight="1">
      <c r="A189" s="5" t="s">
        <v>33</v>
      </c>
      <c s="5"/>
      <c s="34" t="s">
        <v>60</v>
      </c>
      <c s="5"/>
      <c s="21" t="s">
        <v>282</v>
      </c>
      <c s="5"/>
      <c s="5"/>
      <c s="5"/>
      <c s="35">
        <f>0+Q189</f>
      </c>
      <c r="O189">
        <f>0+R189</f>
      </c>
      <c r="Q189">
        <f>0+I190+I194+I198+I202+I206+I210+I214+I218+I222+I226+I230+I234+I238+I242+I246+I250+I254+I258+I262+I266+I270+I274+I278+I282+I286+I290+I294+I298+I302+I306</f>
      </c>
      <c>
        <f>0+O190+O194+O198+O202+O206+O210+O214+O218+O222+O226+O230+O234+O238+O242+O246+O250+O254+O258+O262+O266+O270+O274+O278+O282+O286+O290+O294+O298+O302+O306</f>
      </c>
    </row>
    <row r="190" spans="1:16" ht="12.75">
      <c r="A190" s="19" t="s">
        <v>35</v>
      </c>
      <c s="23" t="s">
        <v>343</v>
      </c>
      <c s="23" t="s">
        <v>589</v>
      </c>
      <c s="19" t="s">
        <v>37</v>
      </c>
      <c s="24" t="s">
        <v>590</v>
      </c>
      <c s="25" t="s">
        <v>47</v>
      </c>
      <c s="26">
        <v>5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25.5">
      <c r="A191" s="28" t="s">
        <v>40</v>
      </c>
      <c r="E191" s="29" t="s">
        <v>591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354</v>
      </c>
      <c s="23" t="s">
        <v>592</v>
      </c>
      <c s="19" t="s">
        <v>37</v>
      </c>
      <c s="24" t="s">
        <v>593</v>
      </c>
      <c s="25" t="s">
        <v>47</v>
      </c>
      <c s="26">
        <v>3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594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595</v>
      </c>
      <c s="23" t="s">
        <v>596</v>
      </c>
      <c s="19" t="s">
        <v>37</v>
      </c>
      <c s="24" t="s">
        <v>597</v>
      </c>
      <c s="25" t="s">
        <v>47</v>
      </c>
      <c s="26">
        <v>5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597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25.5">
      <c r="A202" s="19" t="s">
        <v>35</v>
      </c>
      <c s="23" t="s">
        <v>598</v>
      </c>
      <c s="23" t="s">
        <v>599</v>
      </c>
      <c s="19" t="s">
        <v>37</v>
      </c>
      <c s="24" t="s">
        <v>600</v>
      </c>
      <c s="25" t="s">
        <v>156</v>
      </c>
      <c s="26">
        <v>16.4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37</v>
      </c>
    </row>
    <row r="204" spans="1:5" ht="12.75">
      <c r="A204" s="30" t="s">
        <v>41</v>
      </c>
      <c r="E204" s="31" t="s">
        <v>601</v>
      </c>
    </row>
    <row r="205" spans="1:5" ht="12.75">
      <c r="A205" t="s">
        <v>42</v>
      </c>
      <c r="E205" s="29" t="s">
        <v>37</v>
      </c>
    </row>
    <row r="206" spans="1:16" ht="25.5">
      <c r="A206" s="19" t="s">
        <v>35</v>
      </c>
      <c s="23" t="s">
        <v>602</v>
      </c>
      <c s="23" t="s">
        <v>603</v>
      </c>
      <c s="19" t="s">
        <v>37</v>
      </c>
      <c s="24" t="s">
        <v>604</v>
      </c>
      <c s="25" t="s">
        <v>156</v>
      </c>
      <c s="26">
        <v>4.5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37</v>
      </c>
    </row>
    <row r="208" spans="1:5" ht="12.75">
      <c r="A208" s="30" t="s">
        <v>41</v>
      </c>
      <c r="E208" s="31" t="s">
        <v>605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606</v>
      </c>
      <c s="23" t="s">
        <v>607</v>
      </c>
      <c s="19" t="s">
        <v>37</v>
      </c>
      <c s="24" t="s">
        <v>608</v>
      </c>
      <c s="25" t="s">
        <v>47</v>
      </c>
      <c s="26">
        <v>5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608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357</v>
      </c>
      <c s="23" t="s">
        <v>609</v>
      </c>
      <c s="19" t="s">
        <v>37</v>
      </c>
      <c s="24" t="s">
        <v>610</v>
      </c>
      <c s="25" t="s">
        <v>47</v>
      </c>
      <c s="26">
        <v>4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610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370</v>
      </c>
      <c s="23" t="s">
        <v>611</v>
      </c>
      <c s="19" t="s">
        <v>37</v>
      </c>
      <c s="24" t="s">
        <v>612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612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318</v>
      </c>
      <c s="23" t="s">
        <v>613</v>
      </c>
      <c s="19" t="s">
        <v>37</v>
      </c>
      <c s="24" t="s">
        <v>614</v>
      </c>
      <c s="25" t="s">
        <v>47</v>
      </c>
      <c s="26">
        <v>3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614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348</v>
      </c>
      <c s="23" t="s">
        <v>615</v>
      </c>
      <c s="19" t="s">
        <v>37</v>
      </c>
      <c s="24" t="s">
        <v>616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616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351</v>
      </c>
      <c s="23" t="s">
        <v>617</v>
      </c>
      <c s="19" t="s">
        <v>37</v>
      </c>
      <c s="24" t="s">
        <v>618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618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311</v>
      </c>
      <c s="23" t="s">
        <v>619</v>
      </c>
      <c s="19" t="s">
        <v>37</v>
      </c>
      <c s="24" t="s">
        <v>620</v>
      </c>
      <c s="25" t="s">
        <v>47</v>
      </c>
      <c s="26">
        <v>3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620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376</v>
      </c>
      <c s="23" t="s">
        <v>621</v>
      </c>
      <c s="19" t="s">
        <v>37</v>
      </c>
      <c s="24" t="s">
        <v>622</v>
      </c>
      <c s="25" t="s">
        <v>47</v>
      </c>
      <c s="26">
        <v>4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622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275</v>
      </c>
      <c s="23" t="s">
        <v>623</v>
      </c>
      <c s="19" t="s">
        <v>37</v>
      </c>
      <c s="24" t="s">
        <v>624</v>
      </c>
      <c s="25" t="s">
        <v>47</v>
      </c>
      <c s="26">
        <v>1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625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626</v>
      </c>
      <c s="23" t="s">
        <v>627</v>
      </c>
      <c s="19" t="s">
        <v>37</v>
      </c>
      <c s="24" t="s">
        <v>628</v>
      </c>
      <c s="25" t="s">
        <v>47</v>
      </c>
      <c s="26">
        <v>3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40</v>
      </c>
      <c r="E247" s="29" t="s">
        <v>629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361</v>
      </c>
      <c s="23" t="s">
        <v>630</v>
      </c>
      <c s="19" t="s">
        <v>37</v>
      </c>
      <c s="24" t="s">
        <v>631</v>
      </c>
      <c s="25" t="s">
        <v>47</v>
      </c>
      <c s="26">
        <v>9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631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632</v>
      </c>
      <c s="23" t="s">
        <v>633</v>
      </c>
      <c s="19" t="s">
        <v>37</v>
      </c>
      <c s="24" t="s">
        <v>634</v>
      </c>
      <c s="25" t="s">
        <v>47</v>
      </c>
      <c s="26">
        <v>1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635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302</v>
      </c>
      <c s="23" t="s">
        <v>636</v>
      </c>
      <c s="19" t="s">
        <v>37</v>
      </c>
      <c s="24" t="s">
        <v>637</v>
      </c>
      <c s="25" t="s">
        <v>156</v>
      </c>
      <c s="26">
        <v>52.983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637</v>
      </c>
    </row>
    <row r="260" spans="1:5" ht="25.5">
      <c r="A260" s="30" t="s">
        <v>41</v>
      </c>
      <c r="E260" s="31" t="s">
        <v>638</v>
      </c>
    </row>
    <row r="261" spans="1:5" ht="12.75">
      <c r="A261" t="s">
        <v>42</v>
      </c>
      <c r="E261" s="29" t="s">
        <v>37</v>
      </c>
    </row>
    <row r="262" spans="1:16" ht="25.5">
      <c r="A262" s="19" t="s">
        <v>35</v>
      </c>
      <c s="23" t="s">
        <v>305</v>
      </c>
      <c s="23" t="s">
        <v>639</v>
      </c>
      <c s="19" t="s">
        <v>37</v>
      </c>
      <c s="24" t="s">
        <v>640</v>
      </c>
      <c s="25" t="s">
        <v>47</v>
      </c>
      <c s="26">
        <v>2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641</v>
      </c>
    </row>
    <row r="264" spans="1:5" ht="12.75">
      <c r="A264" s="30" t="s">
        <v>41</v>
      </c>
      <c r="E264" s="31" t="s">
        <v>642</v>
      </c>
    </row>
    <row r="265" spans="1:5" ht="12.75">
      <c r="A265" t="s">
        <v>42</v>
      </c>
      <c r="E265" s="29" t="s">
        <v>37</v>
      </c>
    </row>
    <row r="266" spans="1:16" ht="25.5">
      <c r="A266" s="19" t="s">
        <v>35</v>
      </c>
      <c s="23" t="s">
        <v>314</v>
      </c>
      <c s="23" t="s">
        <v>643</v>
      </c>
      <c s="19" t="s">
        <v>37</v>
      </c>
      <c s="24" t="s">
        <v>644</v>
      </c>
      <c s="25" t="s">
        <v>47</v>
      </c>
      <c s="26">
        <v>1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25.5">
      <c r="A267" s="28" t="s">
        <v>40</v>
      </c>
      <c r="E267" s="29" t="s">
        <v>645</v>
      </c>
    </row>
    <row r="268" spans="1:5" ht="12.75">
      <c r="A268" s="30" t="s">
        <v>41</v>
      </c>
      <c r="E268" s="31" t="s">
        <v>646</v>
      </c>
    </row>
    <row r="269" spans="1:5" ht="12.75">
      <c r="A269" t="s">
        <v>42</v>
      </c>
      <c r="E269" s="29" t="s">
        <v>37</v>
      </c>
    </row>
    <row r="270" spans="1:16" ht="25.5">
      <c r="A270" s="19" t="s">
        <v>35</v>
      </c>
      <c s="23" t="s">
        <v>339</v>
      </c>
      <c s="23" t="s">
        <v>647</v>
      </c>
      <c s="19" t="s">
        <v>37</v>
      </c>
      <c s="24" t="s">
        <v>648</v>
      </c>
      <c s="25" t="s">
        <v>156</v>
      </c>
      <c s="26">
        <v>52.2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25.5">
      <c r="A271" s="28" t="s">
        <v>40</v>
      </c>
      <c r="E271" s="29" t="s">
        <v>649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25.5">
      <c r="A274" s="19" t="s">
        <v>35</v>
      </c>
      <c s="23" t="s">
        <v>308</v>
      </c>
      <c s="23" t="s">
        <v>650</v>
      </c>
      <c s="19" t="s">
        <v>37</v>
      </c>
      <c s="24" t="s">
        <v>651</v>
      </c>
      <c s="25" t="s">
        <v>47</v>
      </c>
      <c s="26">
        <v>3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25.5">
      <c r="A275" s="28" t="s">
        <v>40</v>
      </c>
      <c r="E275" s="29" t="s">
        <v>652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653</v>
      </c>
      <c s="23" t="s">
        <v>654</v>
      </c>
      <c s="19" t="s">
        <v>37</v>
      </c>
      <c s="24" t="s">
        <v>655</v>
      </c>
      <c s="25" t="s">
        <v>656</v>
      </c>
      <c s="26">
        <v>4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657</v>
      </c>
    </row>
    <row r="280" spans="1:5" ht="12.75">
      <c r="A280" s="30" t="s">
        <v>41</v>
      </c>
      <c r="E280" s="31" t="s">
        <v>658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659</v>
      </c>
      <c s="23" t="s">
        <v>660</v>
      </c>
      <c s="19" t="s">
        <v>37</v>
      </c>
      <c s="24" t="s">
        <v>661</v>
      </c>
      <c s="25" t="s">
        <v>47</v>
      </c>
      <c s="26">
        <v>5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657</v>
      </c>
    </row>
    <row r="284" spans="1:5" ht="12.75">
      <c r="A284" s="30" t="s">
        <v>41</v>
      </c>
      <c r="E284" s="31" t="s">
        <v>662</v>
      </c>
    </row>
    <row r="285" spans="1:5" ht="12.75">
      <c r="A285" t="s">
        <v>42</v>
      </c>
      <c r="E285" s="29" t="s">
        <v>37</v>
      </c>
    </row>
    <row r="286" spans="1:16" ht="12.75">
      <c r="A286" s="19" t="s">
        <v>35</v>
      </c>
      <c s="23" t="s">
        <v>331</v>
      </c>
      <c s="23" t="s">
        <v>663</v>
      </c>
      <c s="19" t="s">
        <v>37</v>
      </c>
      <c s="24" t="s">
        <v>664</v>
      </c>
      <c s="25" t="s">
        <v>47</v>
      </c>
      <c s="26">
        <v>4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25.5">
      <c r="A287" s="28" t="s">
        <v>40</v>
      </c>
      <c r="E287" s="29" t="s">
        <v>665</v>
      </c>
    </row>
    <row r="288" spans="1:5" ht="12.75">
      <c r="A288" s="30" t="s">
        <v>41</v>
      </c>
      <c r="E288" s="31" t="s">
        <v>37</v>
      </c>
    </row>
    <row r="289" spans="1:5" ht="12.75">
      <c r="A289" t="s">
        <v>42</v>
      </c>
      <c r="E289" s="29" t="s">
        <v>37</v>
      </c>
    </row>
    <row r="290" spans="1:16" ht="12.75">
      <c r="A290" s="19" t="s">
        <v>35</v>
      </c>
      <c s="23" t="s">
        <v>324</v>
      </c>
      <c s="23" t="s">
        <v>666</v>
      </c>
      <c s="19" t="s">
        <v>37</v>
      </c>
      <c s="24" t="s">
        <v>667</v>
      </c>
      <c s="25" t="s">
        <v>47</v>
      </c>
      <c s="26">
        <v>4</v>
      </c>
      <c s="27">
        <v>0</v>
      </c>
      <c s="27">
        <f>ROUND(ROUND(H290,2)*ROUND(G290,3),2)</f>
      </c>
      <c r="O290">
        <f>(I290*21)/100</f>
      </c>
      <c t="s">
        <v>14</v>
      </c>
    </row>
    <row r="291" spans="1:5" ht="12.75">
      <c r="A291" s="28" t="s">
        <v>40</v>
      </c>
      <c r="E291" s="29" t="s">
        <v>667</v>
      </c>
    </row>
    <row r="292" spans="1:5" ht="12.75">
      <c r="A292" s="30" t="s">
        <v>41</v>
      </c>
      <c r="E292" s="31" t="s">
        <v>658</v>
      </c>
    </row>
    <row r="293" spans="1:5" ht="12.75">
      <c r="A293" t="s">
        <v>42</v>
      </c>
      <c r="E293" s="29" t="s">
        <v>37</v>
      </c>
    </row>
    <row r="294" spans="1:16" ht="12.75">
      <c r="A294" s="19" t="s">
        <v>35</v>
      </c>
      <c s="23" t="s">
        <v>366</v>
      </c>
      <c s="23" t="s">
        <v>668</v>
      </c>
      <c s="19" t="s">
        <v>37</v>
      </c>
      <c s="24" t="s">
        <v>669</v>
      </c>
      <c s="25" t="s">
        <v>47</v>
      </c>
      <c s="26">
        <v>5</v>
      </c>
      <c s="27">
        <v>0</v>
      </c>
      <c s="27">
        <f>ROUND(ROUND(H294,2)*ROUND(G294,3),2)</f>
      </c>
      <c r="O294">
        <f>(I294*21)/100</f>
      </c>
      <c t="s">
        <v>14</v>
      </c>
    </row>
    <row r="295" spans="1:5" ht="12.75">
      <c r="A295" s="28" t="s">
        <v>40</v>
      </c>
      <c r="E295" s="29" t="s">
        <v>669</v>
      </c>
    </row>
    <row r="296" spans="1:5" ht="12.75">
      <c r="A296" s="30" t="s">
        <v>41</v>
      </c>
      <c r="E296" s="31" t="s">
        <v>37</v>
      </c>
    </row>
    <row r="297" spans="1:5" ht="12.75">
      <c r="A297" t="s">
        <v>42</v>
      </c>
      <c r="E297" s="29" t="s">
        <v>37</v>
      </c>
    </row>
    <row r="298" spans="1:16" ht="25.5">
      <c r="A298" s="19" t="s">
        <v>35</v>
      </c>
      <c s="23" t="s">
        <v>278</v>
      </c>
      <c s="23" t="s">
        <v>670</v>
      </c>
      <c s="19" t="s">
        <v>37</v>
      </c>
      <c s="24" t="s">
        <v>671</v>
      </c>
      <c s="25" t="s">
        <v>47</v>
      </c>
      <c s="26">
        <v>5</v>
      </c>
      <c s="27">
        <v>0</v>
      </c>
      <c s="27">
        <f>ROUND(ROUND(H298,2)*ROUND(G298,3),2)</f>
      </c>
      <c r="O298">
        <f>(I298*21)/100</f>
      </c>
      <c t="s">
        <v>14</v>
      </c>
    </row>
    <row r="299" spans="1:5" ht="25.5">
      <c r="A299" s="28" t="s">
        <v>40</v>
      </c>
      <c r="E299" s="29" t="s">
        <v>671</v>
      </c>
    </row>
    <row r="300" spans="1:5" ht="12.75">
      <c r="A300" s="30" t="s">
        <v>41</v>
      </c>
      <c r="E300" s="31" t="s">
        <v>37</v>
      </c>
    </row>
    <row r="301" spans="1:5" ht="12.75">
      <c r="A301" t="s">
        <v>42</v>
      </c>
      <c r="E301" s="29" t="s">
        <v>37</v>
      </c>
    </row>
    <row r="302" spans="1:16" ht="12.75">
      <c r="A302" s="19" t="s">
        <v>35</v>
      </c>
      <c s="23" t="s">
        <v>672</v>
      </c>
      <c s="23" t="s">
        <v>673</v>
      </c>
      <c s="19" t="s">
        <v>37</v>
      </c>
      <c s="24" t="s">
        <v>674</v>
      </c>
      <c s="25" t="s">
        <v>47</v>
      </c>
      <c s="26">
        <v>5</v>
      </c>
      <c s="27">
        <v>0</v>
      </c>
      <c s="27">
        <f>ROUND(ROUND(H302,2)*ROUND(G302,3),2)</f>
      </c>
      <c r="O302">
        <f>(I302*21)/100</f>
      </c>
      <c t="s">
        <v>14</v>
      </c>
    </row>
    <row r="303" spans="1:5" ht="12.75">
      <c r="A303" s="28" t="s">
        <v>40</v>
      </c>
      <c r="E303" s="29" t="s">
        <v>37</v>
      </c>
    </row>
    <row r="304" spans="1:5" ht="12.75">
      <c r="A304" s="30" t="s">
        <v>41</v>
      </c>
      <c r="E304" s="31" t="s">
        <v>37</v>
      </c>
    </row>
    <row r="305" spans="1:5" ht="12.75">
      <c r="A305" t="s">
        <v>42</v>
      </c>
      <c r="E305" s="29" t="s">
        <v>37</v>
      </c>
    </row>
    <row r="306" spans="1:16" ht="12.75">
      <c r="A306" s="19" t="s">
        <v>35</v>
      </c>
      <c s="23" t="s">
        <v>675</v>
      </c>
      <c s="23" t="s">
        <v>676</v>
      </c>
      <c s="19" t="s">
        <v>37</v>
      </c>
      <c s="24" t="s">
        <v>677</v>
      </c>
      <c s="25" t="s">
        <v>47</v>
      </c>
      <c s="26">
        <v>5</v>
      </c>
      <c s="27">
        <v>0</v>
      </c>
      <c s="27">
        <f>ROUND(ROUND(H306,2)*ROUND(G306,3),2)</f>
      </c>
      <c r="O306">
        <f>(I306*21)/100</f>
      </c>
      <c t="s">
        <v>14</v>
      </c>
    </row>
    <row r="307" spans="1:5" ht="12.75">
      <c r="A307" s="28" t="s">
        <v>40</v>
      </c>
      <c r="E307" s="29" t="s">
        <v>677</v>
      </c>
    </row>
    <row r="308" spans="1:5" ht="12.75">
      <c r="A308" s="30" t="s">
        <v>41</v>
      </c>
      <c r="E308" s="31" t="s">
        <v>37</v>
      </c>
    </row>
    <row r="309" spans="1:5" ht="12.75">
      <c r="A309" t="s">
        <v>42</v>
      </c>
      <c r="E309" s="29" t="s">
        <v>37</v>
      </c>
    </row>
    <row r="310" spans="1:18" ht="12.75" customHeight="1">
      <c r="A310" s="5" t="s">
        <v>33</v>
      </c>
      <c s="5"/>
      <c s="34" t="s">
        <v>30</v>
      </c>
      <c s="5"/>
      <c s="21" t="s">
        <v>34</v>
      </c>
      <c s="5"/>
      <c s="5"/>
      <c s="5"/>
      <c s="35">
        <f>0+Q310</f>
      </c>
      <c r="O310">
        <f>0+R310</f>
      </c>
      <c r="Q310">
        <f>0+I311+I315+I319+I323+I327+I331</f>
      </c>
      <c>
        <f>0+O311+O315+O319+O323+O327+O331</f>
      </c>
    </row>
    <row r="311" spans="1:16" ht="25.5">
      <c r="A311" s="19" t="s">
        <v>35</v>
      </c>
      <c s="23" t="s">
        <v>678</v>
      </c>
      <c s="23" t="s">
        <v>679</v>
      </c>
      <c s="19" t="s">
        <v>37</v>
      </c>
      <c s="24" t="s">
        <v>680</v>
      </c>
      <c s="25" t="s">
        <v>156</v>
      </c>
      <c s="26">
        <v>2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38.25">
      <c r="A312" s="28" t="s">
        <v>40</v>
      </c>
      <c r="E312" s="29" t="s">
        <v>681</v>
      </c>
    </row>
    <row r="313" spans="1:5" ht="12.75">
      <c r="A313" s="30" t="s">
        <v>41</v>
      </c>
      <c r="E313" s="31" t="s">
        <v>37</v>
      </c>
    </row>
    <row r="314" spans="1:5" ht="12.75">
      <c r="A314" t="s">
        <v>42</v>
      </c>
      <c r="E314" s="29" t="s">
        <v>37</v>
      </c>
    </row>
    <row r="315" spans="1:16" ht="25.5">
      <c r="A315" s="19" t="s">
        <v>35</v>
      </c>
      <c s="23" t="s">
        <v>682</v>
      </c>
      <c s="23" t="s">
        <v>475</v>
      </c>
      <c s="19" t="s">
        <v>37</v>
      </c>
      <c s="24" t="s">
        <v>476</v>
      </c>
      <c s="25" t="s">
        <v>156</v>
      </c>
      <c s="26">
        <v>88.9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38.25">
      <c r="A316" s="28" t="s">
        <v>40</v>
      </c>
      <c r="E316" s="29" t="s">
        <v>477</v>
      </c>
    </row>
    <row r="317" spans="1:5" ht="63.75">
      <c r="A317" s="30" t="s">
        <v>41</v>
      </c>
      <c r="E317" s="37" t="s">
        <v>683</v>
      </c>
    </row>
    <row r="318" spans="1:5" ht="12.75">
      <c r="A318" t="s">
        <v>42</v>
      </c>
      <c r="E318" s="29" t="s">
        <v>37</v>
      </c>
    </row>
    <row r="319" spans="1:16" ht="25.5">
      <c r="A319" s="19" t="s">
        <v>35</v>
      </c>
      <c s="23" t="s">
        <v>684</v>
      </c>
      <c s="23" t="s">
        <v>685</v>
      </c>
      <c s="19" t="s">
        <v>37</v>
      </c>
      <c s="24" t="s">
        <v>686</v>
      </c>
      <c s="25" t="s">
        <v>170</v>
      </c>
      <c s="26">
        <v>0.5</v>
      </c>
      <c s="27">
        <v>0</v>
      </c>
      <c s="27">
        <f>ROUND(ROUND(H319,2)*ROUND(G319,3),2)</f>
      </c>
      <c r="O319">
        <f>(I319*21)/100</f>
      </c>
      <c t="s">
        <v>14</v>
      </c>
    </row>
    <row r="320" spans="1:5" ht="25.5">
      <c r="A320" s="28" t="s">
        <v>40</v>
      </c>
      <c r="E320" s="29" t="s">
        <v>687</v>
      </c>
    </row>
    <row r="321" spans="1:5" ht="25.5">
      <c r="A321" s="30" t="s">
        <v>41</v>
      </c>
      <c r="E321" s="37" t="s">
        <v>688</v>
      </c>
    </row>
    <row r="322" spans="1:5" ht="12.75">
      <c r="A322" t="s">
        <v>42</v>
      </c>
      <c r="E322" s="29" t="s">
        <v>37</v>
      </c>
    </row>
    <row r="323" spans="1:16" ht="12.75">
      <c r="A323" s="19" t="s">
        <v>35</v>
      </c>
      <c s="23" t="s">
        <v>689</v>
      </c>
      <c s="23" t="s">
        <v>690</v>
      </c>
      <c s="19" t="s">
        <v>37</v>
      </c>
      <c s="24" t="s">
        <v>691</v>
      </c>
      <c s="25" t="s">
        <v>39</v>
      </c>
      <c s="26">
        <v>1</v>
      </c>
      <c s="27">
        <v>0</v>
      </c>
      <c s="27">
        <f>ROUND(ROUND(H323,2)*ROUND(G323,3),2)</f>
      </c>
      <c r="O323">
        <f>(I323*21)/100</f>
      </c>
      <c t="s">
        <v>14</v>
      </c>
    </row>
    <row r="324" spans="1:5" ht="12.75">
      <c r="A324" s="28" t="s">
        <v>40</v>
      </c>
      <c r="E324" s="29" t="s">
        <v>37</v>
      </c>
    </row>
    <row r="325" spans="1:5" ht="12.75">
      <c r="A325" s="30" t="s">
        <v>41</v>
      </c>
      <c r="E325" s="31" t="s">
        <v>646</v>
      </c>
    </row>
    <row r="326" spans="1:5" ht="12.75">
      <c r="A326" t="s">
        <v>42</v>
      </c>
      <c r="E326" s="29" t="s">
        <v>37</v>
      </c>
    </row>
    <row r="327" spans="1:16" ht="12.75">
      <c r="A327" s="19" t="s">
        <v>35</v>
      </c>
      <c s="23" t="s">
        <v>692</v>
      </c>
      <c s="23" t="s">
        <v>693</v>
      </c>
      <c s="19" t="s">
        <v>37</v>
      </c>
      <c s="24" t="s">
        <v>694</v>
      </c>
      <c s="25" t="s">
        <v>156</v>
      </c>
      <c s="26">
        <v>0.5</v>
      </c>
      <c s="27">
        <v>0</v>
      </c>
      <c s="27">
        <f>ROUND(ROUND(H327,2)*ROUND(G327,3),2)</f>
      </c>
      <c r="O327">
        <f>(I327*21)/100</f>
      </c>
      <c t="s">
        <v>14</v>
      </c>
    </row>
    <row r="328" spans="1:5" ht="25.5">
      <c r="A328" s="28" t="s">
        <v>40</v>
      </c>
      <c r="E328" s="29" t="s">
        <v>695</v>
      </c>
    </row>
    <row r="329" spans="1:5" ht="12.75">
      <c r="A329" s="30" t="s">
        <v>41</v>
      </c>
      <c r="E329" s="31" t="s">
        <v>37</v>
      </c>
    </row>
    <row r="330" spans="1:5" ht="12.75">
      <c r="A330" t="s">
        <v>42</v>
      </c>
      <c r="E330" s="29" t="s">
        <v>37</v>
      </c>
    </row>
    <row r="331" spans="1:16" ht="12.75">
      <c r="A331" s="19" t="s">
        <v>35</v>
      </c>
      <c s="23" t="s">
        <v>696</v>
      </c>
      <c s="23" t="s">
        <v>367</v>
      </c>
      <c s="19" t="s">
        <v>37</v>
      </c>
      <c s="24" t="s">
        <v>368</v>
      </c>
      <c s="25" t="s">
        <v>156</v>
      </c>
      <c s="26">
        <v>2</v>
      </c>
      <c s="27">
        <v>0</v>
      </c>
      <c s="27">
        <f>ROUND(ROUND(H331,2)*ROUND(G331,3),2)</f>
      </c>
      <c r="O331">
        <f>(I331*21)/100</f>
      </c>
      <c t="s">
        <v>14</v>
      </c>
    </row>
    <row r="332" spans="1:5" ht="51">
      <c r="A332" s="28" t="s">
        <v>40</v>
      </c>
      <c r="E332" s="29" t="s">
        <v>369</v>
      </c>
    </row>
    <row r="333" spans="1:5" ht="12.75">
      <c r="A333" s="30" t="s">
        <v>41</v>
      </c>
      <c r="E333" s="31" t="s">
        <v>37</v>
      </c>
    </row>
    <row r="334" spans="1:5" ht="12.75">
      <c r="A334" t="s">
        <v>42</v>
      </c>
      <c r="E334" s="29" t="s">
        <v>37</v>
      </c>
    </row>
    <row r="335" spans="1:18" ht="12.75" customHeight="1">
      <c r="A335" s="5" t="s">
        <v>33</v>
      </c>
      <c s="5"/>
      <c s="34" t="s">
        <v>374</v>
      </c>
      <c s="5"/>
      <c s="21" t="s">
        <v>375</v>
      </c>
      <c s="5"/>
      <c s="5"/>
      <c s="5"/>
      <c s="35">
        <f>0+Q335</f>
      </c>
      <c r="O335">
        <f>0+R335</f>
      </c>
      <c r="Q335">
        <f>0+I336</f>
      </c>
      <c>
        <f>0+O336</f>
      </c>
    </row>
    <row r="336" spans="1:16" ht="12.75">
      <c r="A336" s="19" t="s">
        <v>35</v>
      </c>
      <c s="23" t="s">
        <v>697</v>
      </c>
      <c s="23" t="s">
        <v>377</v>
      </c>
      <c s="19" t="s">
        <v>37</v>
      </c>
      <c s="24" t="s">
        <v>378</v>
      </c>
      <c s="25" t="s">
        <v>223</v>
      </c>
      <c s="26">
        <v>246.877</v>
      </c>
      <c s="27">
        <v>0</v>
      </c>
      <c s="27">
        <f>ROUND(ROUND(H336,2)*ROUND(G336,3),2)</f>
      </c>
      <c r="O336">
        <f>(I336*21)/100</f>
      </c>
      <c t="s">
        <v>14</v>
      </c>
    </row>
    <row r="337" spans="1:5" ht="38.25">
      <c r="A337" s="28" t="s">
        <v>40</v>
      </c>
      <c r="E337" s="29" t="s">
        <v>379</v>
      </c>
    </row>
    <row r="338" spans="1:5" ht="12.75">
      <c r="A338" s="30" t="s">
        <v>41</v>
      </c>
      <c r="E338" s="31" t="s">
        <v>37</v>
      </c>
    </row>
    <row r="339" spans="1:5" ht="12.75">
      <c r="A339" t="s">
        <v>42</v>
      </c>
      <c r="E339" s="29" t="s">
        <v>37</v>
      </c>
    </row>
    <row r="340" spans="1:18" ht="12.75" customHeight="1">
      <c r="A340" s="5" t="s">
        <v>33</v>
      </c>
      <c s="5"/>
      <c s="34" t="s">
        <v>698</v>
      </c>
      <c s="5"/>
      <c s="21" t="s">
        <v>699</v>
      </c>
      <c s="5"/>
      <c s="5"/>
      <c s="5"/>
      <c s="35">
        <f>0+Q340</f>
      </c>
      <c r="O340">
        <f>0+R340</f>
      </c>
      <c r="Q340">
        <f>0+I341</f>
      </c>
      <c>
        <f>0+O341</f>
      </c>
    </row>
    <row r="341" spans="1:16" ht="12.75">
      <c r="A341" s="19" t="s">
        <v>35</v>
      </c>
      <c s="23" t="s">
        <v>700</v>
      </c>
      <c s="23" t="s">
        <v>701</v>
      </c>
      <c s="19" t="s">
        <v>37</v>
      </c>
      <c s="24" t="s">
        <v>702</v>
      </c>
      <c s="25" t="s">
        <v>223</v>
      </c>
      <c s="26">
        <v>3.453</v>
      </c>
      <c s="27">
        <v>0</v>
      </c>
      <c s="27">
        <f>ROUND(ROUND(H341,2)*ROUND(G341,3),2)</f>
      </c>
      <c r="O341">
        <f>(I341*21)/100</f>
      </c>
      <c t="s">
        <v>14</v>
      </c>
    </row>
    <row r="342" spans="1:5" ht="25.5">
      <c r="A342" s="28" t="s">
        <v>40</v>
      </c>
      <c r="E342" s="29" t="s">
        <v>703</v>
      </c>
    </row>
    <row r="343" spans="1:5" ht="12.75">
      <c r="A343" s="30" t="s">
        <v>41</v>
      </c>
      <c r="E343" s="31" t="s">
        <v>704</v>
      </c>
    </row>
    <row r="344" spans="1:5" ht="12.75">
      <c r="A344" t="s">
        <v>42</v>
      </c>
      <c r="E344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